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ThisWorkbook" defaultThemeVersion="124226"/>
  <bookViews>
    <workbookView xWindow="240" yWindow="105" windowWidth="14805" windowHeight="8010"/>
  </bookViews>
  <sheets>
    <sheet name="international air " sheetId="1" r:id="rId1"/>
    <sheet name="international road" sheetId="13" r:id="rId2"/>
  </sheets>
  <calcPr calcId="171027"/>
</workbook>
</file>

<file path=xl/calcChain.xml><?xml version="1.0" encoding="utf-8"?>
<calcChain xmlns="http://schemas.openxmlformats.org/spreadsheetml/2006/main">
  <c r="O67" i="13"/>
  <c r="M67"/>
  <c r="N67" s="1"/>
  <c r="L67"/>
  <c r="J67"/>
  <c r="K67" s="1"/>
  <c r="I67"/>
  <c r="G67"/>
  <c r="H67" s="1"/>
  <c r="F67"/>
  <c r="C67"/>
  <c r="P66"/>
  <c r="Q66" s="1"/>
  <c r="O66"/>
  <c r="M66"/>
  <c r="N66" s="1"/>
  <c r="L66"/>
  <c r="I66"/>
  <c r="F66"/>
  <c r="D66"/>
  <c r="E66" s="1"/>
  <c r="C66"/>
  <c r="P65"/>
  <c r="Q65" s="1"/>
  <c r="O65"/>
  <c r="M65"/>
  <c r="N65" s="1"/>
  <c r="L65"/>
  <c r="I65"/>
  <c r="G65"/>
  <c r="H65" s="1"/>
  <c r="F65"/>
  <c r="D65"/>
  <c r="E65" s="1"/>
  <c r="C65"/>
  <c r="O64"/>
  <c r="N64"/>
  <c r="M64"/>
  <c r="L64"/>
  <c r="J64"/>
  <c r="K64" s="1"/>
  <c r="I64"/>
  <c r="F64"/>
  <c r="D64"/>
  <c r="E64" s="1"/>
  <c r="C64"/>
  <c r="Q63"/>
  <c r="P63"/>
  <c r="O63"/>
  <c r="M63"/>
  <c r="N63" s="1"/>
  <c r="L63"/>
  <c r="J63"/>
  <c r="K63" s="1"/>
  <c r="I63"/>
  <c r="G63"/>
  <c r="H63" s="1"/>
  <c r="F63"/>
  <c r="E63"/>
  <c r="D63"/>
  <c r="C63"/>
  <c r="P62"/>
  <c r="Q62" s="1"/>
  <c r="M62"/>
  <c r="N62" s="1"/>
  <c r="L62"/>
  <c r="J62"/>
  <c r="G62"/>
  <c r="D62"/>
  <c r="E62" s="1"/>
  <c r="P61"/>
  <c r="Q61" s="1"/>
  <c r="O61"/>
  <c r="M61"/>
  <c r="N61" s="1"/>
  <c r="L61"/>
  <c r="K61"/>
  <c r="J61"/>
  <c r="I61"/>
  <c r="G61"/>
  <c r="H61" s="1"/>
  <c r="F61"/>
  <c r="D61"/>
  <c r="E61" s="1"/>
  <c r="C61"/>
  <c r="P60"/>
  <c r="O60"/>
  <c r="Q60" s="1"/>
  <c r="N60"/>
  <c r="M60"/>
  <c r="L60"/>
  <c r="J60"/>
  <c r="K60" s="1"/>
  <c r="I60"/>
  <c r="G60"/>
  <c r="H60" s="1"/>
  <c r="F60"/>
  <c r="D60"/>
  <c r="C60"/>
  <c r="E60" s="1"/>
  <c r="P59"/>
  <c r="M59"/>
  <c r="N59" s="1"/>
  <c r="L59"/>
  <c r="J59"/>
  <c r="K59" s="1"/>
  <c r="I59"/>
  <c r="G59"/>
  <c r="F59"/>
  <c r="H59" s="1"/>
  <c r="E59"/>
  <c r="D59"/>
  <c r="C59"/>
  <c r="P58"/>
  <c r="Q58" s="1"/>
  <c r="O58"/>
  <c r="M58"/>
  <c r="N58" s="1"/>
  <c r="L58"/>
  <c r="J58"/>
  <c r="H58"/>
  <c r="G58"/>
  <c r="F58"/>
  <c r="D58"/>
  <c r="E58" s="1"/>
  <c r="C58"/>
  <c r="P57"/>
  <c r="Q57" s="1"/>
  <c r="O57"/>
  <c r="M57"/>
  <c r="L57"/>
  <c r="N57" s="1"/>
  <c r="K57"/>
  <c r="J57"/>
  <c r="I57"/>
  <c r="G57"/>
  <c r="H57" s="1"/>
  <c r="F57"/>
  <c r="D57"/>
  <c r="E57" s="1"/>
  <c r="C57"/>
  <c r="P56"/>
  <c r="P68" s="1"/>
  <c r="O56"/>
  <c r="Q56" s="1"/>
  <c r="N56"/>
  <c r="M56"/>
  <c r="M68" s="1"/>
  <c r="L56"/>
  <c r="L68" s="1"/>
  <c r="J56"/>
  <c r="J68" s="1"/>
  <c r="I56"/>
  <c r="G56"/>
  <c r="H56" s="1"/>
  <c r="F56"/>
  <c r="D56"/>
  <c r="D68" s="1"/>
  <c r="C56"/>
  <c r="E56" s="1"/>
  <c r="Q49"/>
  <c r="P49"/>
  <c r="O49"/>
  <c r="N49"/>
  <c r="M49"/>
  <c r="L49"/>
  <c r="K49"/>
  <c r="J49"/>
  <c r="F49"/>
  <c r="E49"/>
  <c r="D49"/>
  <c r="C49"/>
  <c r="P48"/>
  <c r="O48"/>
  <c r="N48"/>
  <c r="L48"/>
  <c r="K48"/>
  <c r="J48"/>
  <c r="I48"/>
  <c r="H48"/>
  <c r="G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P46"/>
  <c r="O46"/>
  <c r="N46"/>
  <c r="M46"/>
  <c r="L46"/>
  <c r="K46"/>
  <c r="J46"/>
  <c r="I46"/>
  <c r="H46"/>
  <c r="G46"/>
  <c r="F46"/>
  <c r="E46"/>
  <c r="D46"/>
  <c r="C46"/>
  <c r="R45"/>
  <c r="Q45"/>
  <c r="P45"/>
  <c r="O45"/>
  <c r="N45"/>
  <c r="M45"/>
  <c r="L45"/>
  <c r="K45"/>
  <c r="J45"/>
  <c r="I45"/>
  <c r="H45"/>
  <c r="G45"/>
  <c r="F45"/>
  <c r="E45"/>
  <c r="D45"/>
  <c r="C45"/>
  <c r="Q44"/>
  <c r="O44"/>
  <c r="N44"/>
  <c r="L44"/>
  <c r="K44"/>
  <c r="J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R42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R38"/>
  <c r="Q38"/>
  <c r="P38"/>
  <c r="O38"/>
  <c r="N38"/>
  <c r="M38"/>
  <c r="L38"/>
  <c r="K38"/>
  <c r="J38"/>
  <c r="I38"/>
  <c r="H38"/>
  <c r="G38"/>
  <c r="F38"/>
  <c r="E38"/>
  <c r="D38"/>
  <c r="C38"/>
  <c r="Q34"/>
  <c r="Q50" s="1"/>
  <c r="P34"/>
  <c r="P50" s="1"/>
  <c r="O34"/>
  <c r="O50" s="1"/>
  <c r="N34"/>
  <c r="N50" s="1"/>
  <c r="M34"/>
  <c r="L34"/>
  <c r="L50" s="1"/>
  <c r="K34"/>
  <c r="K50" s="1"/>
  <c r="J34"/>
  <c r="I34"/>
  <c r="H34"/>
  <c r="H50" s="1"/>
  <c r="G34"/>
  <c r="F34"/>
  <c r="E34"/>
  <c r="E50" s="1"/>
  <c r="D34"/>
  <c r="D50" s="1"/>
  <c r="C34"/>
  <c r="C50" s="1"/>
  <c r="P33"/>
  <c r="O33"/>
  <c r="N33"/>
  <c r="L33"/>
  <c r="K33"/>
  <c r="J33"/>
  <c r="E33"/>
  <c r="D33"/>
  <c r="C33"/>
  <c r="R32"/>
  <c r="R49" s="1"/>
  <c r="I32"/>
  <c r="P67" s="1"/>
  <c r="Q67" s="1"/>
  <c r="H32"/>
  <c r="H49" s="1"/>
  <c r="G32"/>
  <c r="D67" s="1"/>
  <c r="E67" s="1"/>
  <c r="Q31"/>
  <c r="Q48" s="1"/>
  <c r="M31"/>
  <c r="G66" s="1"/>
  <c r="H66" s="1"/>
  <c r="J31"/>
  <c r="F31"/>
  <c r="F33" s="1"/>
  <c r="R30"/>
  <c r="F30"/>
  <c r="J65" s="1"/>
  <c r="K65" s="1"/>
  <c r="Q29"/>
  <c r="Q46" s="1"/>
  <c r="J29"/>
  <c r="P64" s="1"/>
  <c r="Q64" s="1"/>
  <c r="R28"/>
  <c r="R27"/>
  <c r="R26"/>
  <c r="R43" s="1"/>
  <c r="R25"/>
  <c r="R24"/>
  <c r="R23"/>
  <c r="R22"/>
  <c r="R39" s="1"/>
  <c r="R21"/>
  <c r="Q17"/>
  <c r="L17"/>
  <c r="K17"/>
  <c r="H17"/>
  <c r="E17"/>
  <c r="D17"/>
  <c r="C17"/>
  <c r="R16"/>
  <c r="R15"/>
  <c r="R14"/>
  <c r="R47" s="1"/>
  <c r="R13"/>
  <c r="R12"/>
  <c r="P11"/>
  <c r="P17" s="1"/>
  <c r="O11"/>
  <c r="N11"/>
  <c r="N17" s="1"/>
  <c r="M11"/>
  <c r="M44" s="1"/>
  <c r="I11"/>
  <c r="O62" s="1"/>
  <c r="H11"/>
  <c r="H44" s="1"/>
  <c r="G11"/>
  <c r="C62" s="1"/>
  <c r="F11"/>
  <c r="R11" s="1"/>
  <c r="R44" s="1"/>
  <c r="R10"/>
  <c r="R9"/>
  <c r="J8"/>
  <c r="O59" s="1"/>
  <c r="Q59" s="1"/>
  <c r="R7"/>
  <c r="R40" s="1"/>
  <c r="O7"/>
  <c r="O17" s="1"/>
  <c r="R6"/>
  <c r="R5"/>
  <c r="F68" l="1"/>
  <c r="I50"/>
  <c r="M50"/>
  <c r="N68"/>
  <c r="K56"/>
  <c r="I58"/>
  <c r="K58" s="1"/>
  <c r="I62"/>
  <c r="K62" s="1"/>
  <c r="G64"/>
  <c r="H64" s="1"/>
  <c r="C68"/>
  <c r="E68" s="1"/>
  <c r="G68"/>
  <c r="O68"/>
  <c r="Q68" s="1"/>
  <c r="R34"/>
  <c r="F48"/>
  <c r="M17"/>
  <c r="R29"/>
  <c r="R46" s="1"/>
  <c r="R8"/>
  <c r="R41" s="1"/>
  <c r="F17"/>
  <c r="F50" s="1"/>
  <c r="J17"/>
  <c r="J50" s="1"/>
  <c r="H33"/>
  <c r="P44"/>
  <c r="F62"/>
  <c r="H62" s="1"/>
  <c r="J66"/>
  <c r="K66" s="1"/>
  <c r="R31"/>
  <c r="R48" s="1"/>
  <c r="I17"/>
  <c r="G33"/>
  <c r="R33" s="1"/>
  <c r="G49"/>
  <c r="G17"/>
  <c r="G50" s="1"/>
  <c r="I33"/>
  <c r="M33"/>
  <c r="Q33"/>
  <c r="I44"/>
  <c r="M48"/>
  <c r="I49"/>
  <c r="I68" l="1"/>
  <c r="K68" s="1"/>
  <c r="H68"/>
  <c r="R17"/>
  <c r="R50" s="1"/>
  <c r="D34" i="1" l="1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C34"/>
  <c r="V8" l="1"/>
  <c r="U33" l="1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V33" s="1"/>
  <c r="U17" l="1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V16"/>
  <c r="V15"/>
  <c r="V14"/>
  <c r="V13"/>
  <c r="V12"/>
  <c r="V11"/>
  <c r="V10"/>
  <c r="V17" l="1"/>
  <c r="V68" l="1"/>
  <c r="W68" s="1"/>
  <c r="U68"/>
  <c r="S68"/>
  <c r="R68"/>
  <c r="T68" s="1"/>
  <c r="P68"/>
  <c r="Q68" s="1"/>
  <c r="O68"/>
  <c r="M68"/>
  <c r="L68"/>
  <c r="J68"/>
  <c r="I68"/>
  <c r="G68"/>
  <c r="F68"/>
  <c r="H68" s="1"/>
  <c r="D68"/>
  <c r="C68"/>
  <c r="V67"/>
  <c r="U67"/>
  <c r="S67"/>
  <c r="R67"/>
  <c r="P67"/>
  <c r="O67"/>
  <c r="Q67" s="1"/>
  <c r="M67"/>
  <c r="N67" s="1"/>
  <c r="L67"/>
  <c r="J67"/>
  <c r="I67"/>
  <c r="G67"/>
  <c r="F67"/>
  <c r="D67"/>
  <c r="C67"/>
  <c r="E67" s="1"/>
  <c r="U66"/>
  <c r="S66"/>
  <c r="R66"/>
  <c r="P66"/>
  <c r="O66"/>
  <c r="M66"/>
  <c r="L66"/>
  <c r="N66" s="1"/>
  <c r="J66"/>
  <c r="K66" s="1"/>
  <c r="I66"/>
  <c r="G66"/>
  <c r="H66" s="1"/>
  <c r="F66"/>
  <c r="C66"/>
  <c r="V65"/>
  <c r="U65"/>
  <c r="S65"/>
  <c r="R65"/>
  <c r="P65"/>
  <c r="O65"/>
  <c r="M65"/>
  <c r="L65"/>
  <c r="J65"/>
  <c r="I65"/>
  <c r="G65"/>
  <c r="H65" s="1"/>
  <c r="F65"/>
  <c r="C65"/>
  <c r="V64"/>
  <c r="U64"/>
  <c r="S64"/>
  <c r="R64"/>
  <c r="P64"/>
  <c r="O64"/>
  <c r="M64"/>
  <c r="N64" s="1"/>
  <c r="L64"/>
  <c r="J64"/>
  <c r="I64"/>
  <c r="G64"/>
  <c r="F64"/>
  <c r="C64"/>
  <c r="V63"/>
  <c r="U63"/>
  <c r="S63"/>
  <c r="R63"/>
  <c r="P63"/>
  <c r="O63"/>
  <c r="M63"/>
  <c r="L63"/>
  <c r="J63"/>
  <c r="I63"/>
  <c r="G63"/>
  <c r="F63"/>
  <c r="C63"/>
  <c r="V62"/>
  <c r="W62" s="1"/>
  <c r="U62"/>
  <c r="S62"/>
  <c r="R62"/>
  <c r="T62" s="1"/>
  <c r="P62"/>
  <c r="O62"/>
  <c r="M62"/>
  <c r="L62"/>
  <c r="J62"/>
  <c r="I62"/>
  <c r="G62"/>
  <c r="F62"/>
  <c r="C62"/>
  <c r="V61"/>
  <c r="U61"/>
  <c r="S61"/>
  <c r="R61"/>
  <c r="P61"/>
  <c r="O61"/>
  <c r="M61"/>
  <c r="L61"/>
  <c r="J61"/>
  <c r="I61"/>
  <c r="G61"/>
  <c r="F61"/>
  <c r="C61"/>
  <c r="V60"/>
  <c r="U60"/>
  <c r="S60"/>
  <c r="R60"/>
  <c r="P60"/>
  <c r="O60"/>
  <c r="M60"/>
  <c r="L60"/>
  <c r="J60"/>
  <c r="I60"/>
  <c r="G60"/>
  <c r="F60"/>
  <c r="C60"/>
  <c r="V59"/>
  <c r="W59" s="1"/>
  <c r="U59"/>
  <c r="S59"/>
  <c r="R59"/>
  <c r="P59"/>
  <c r="O59"/>
  <c r="M59"/>
  <c r="L59"/>
  <c r="J59"/>
  <c r="I59"/>
  <c r="G59"/>
  <c r="F59"/>
  <c r="C59"/>
  <c r="V58"/>
  <c r="W58" s="1"/>
  <c r="U58"/>
  <c r="S58"/>
  <c r="R58"/>
  <c r="T58" s="1"/>
  <c r="P58"/>
  <c r="Q58" s="1"/>
  <c r="O58"/>
  <c r="M58"/>
  <c r="N58" s="1"/>
  <c r="L58"/>
  <c r="J58"/>
  <c r="I58"/>
  <c r="G58"/>
  <c r="F58"/>
  <c r="V57"/>
  <c r="V69" s="1"/>
  <c r="U57"/>
  <c r="S57"/>
  <c r="S69" s="1"/>
  <c r="R57"/>
  <c r="P57"/>
  <c r="P69" s="1"/>
  <c r="O57"/>
  <c r="M57"/>
  <c r="M69" s="1"/>
  <c r="L57"/>
  <c r="J57"/>
  <c r="J69" s="1"/>
  <c r="I57"/>
  <c r="G57"/>
  <c r="G69" s="1"/>
  <c r="F57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U48"/>
  <c r="T48"/>
  <c r="S48"/>
  <c r="Q48"/>
  <c r="P48"/>
  <c r="O48"/>
  <c r="N48"/>
  <c r="M48"/>
  <c r="L48"/>
  <c r="K48"/>
  <c r="J48"/>
  <c r="I48"/>
  <c r="H48"/>
  <c r="G48"/>
  <c r="F48"/>
  <c r="E48"/>
  <c r="D48"/>
  <c r="C48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R48"/>
  <c r="V47"/>
  <c r="D64"/>
  <c r="E64" s="1"/>
  <c r="V45"/>
  <c r="D62"/>
  <c r="V43"/>
  <c r="D60"/>
  <c r="V41"/>
  <c r="V6"/>
  <c r="C58" s="1"/>
  <c r="V5"/>
  <c r="C57" s="1"/>
  <c r="H58" l="1"/>
  <c r="F69"/>
  <c r="R69"/>
  <c r="N68"/>
  <c r="N59"/>
  <c r="N60"/>
  <c r="K62"/>
  <c r="T64"/>
  <c r="T66"/>
  <c r="T67"/>
  <c r="E68"/>
  <c r="K68"/>
  <c r="I69"/>
  <c r="O69"/>
  <c r="U69"/>
  <c r="T65"/>
  <c r="W63"/>
  <c r="N63"/>
  <c r="L69"/>
  <c r="C69"/>
  <c r="H62"/>
  <c r="Q63"/>
  <c r="Q66"/>
  <c r="H64"/>
  <c r="W64"/>
  <c r="K69"/>
  <c r="N65"/>
  <c r="N62"/>
  <c r="V52"/>
  <c r="K57"/>
  <c r="H69"/>
  <c r="Q69"/>
  <c r="K58"/>
  <c r="H63"/>
  <c r="T63"/>
  <c r="Q65"/>
  <c r="K67"/>
  <c r="T57"/>
  <c r="T69"/>
  <c r="W69"/>
  <c r="N69"/>
  <c r="D57"/>
  <c r="N57"/>
  <c r="H60"/>
  <c r="H61"/>
  <c r="N61"/>
  <c r="W61"/>
  <c r="Q61"/>
  <c r="T61"/>
  <c r="K60"/>
  <c r="K59"/>
  <c r="Q60"/>
  <c r="D58"/>
  <c r="E58" s="1"/>
  <c r="V42"/>
  <c r="V44"/>
  <c r="V46"/>
  <c r="Q57"/>
  <c r="E62"/>
  <c r="D65"/>
  <c r="E65" s="1"/>
  <c r="W57"/>
  <c r="D59"/>
  <c r="E60"/>
  <c r="D61"/>
  <c r="E61" s="1"/>
  <c r="Q62"/>
  <c r="D63"/>
  <c r="E63" s="1"/>
  <c r="Q64"/>
  <c r="H67"/>
  <c r="V66"/>
  <c r="W66" s="1"/>
  <c r="T60"/>
  <c r="K61"/>
  <c r="K63"/>
  <c r="K64"/>
  <c r="K65"/>
  <c r="W65"/>
  <c r="W67"/>
  <c r="H57"/>
  <c r="V40"/>
  <c r="V39"/>
  <c r="T59"/>
  <c r="W60"/>
  <c r="H59"/>
  <c r="Q59"/>
  <c r="D69" l="1"/>
  <c r="E69" s="1"/>
  <c r="E57"/>
  <c r="V48"/>
  <c r="D66"/>
  <c r="E66" s="1"/>
  <c r="E59"/>
</calcChain>
</file>

<file path=xl/sharedStrings.xml><?xml version="1.0" encoding="utf-8"?>
<sst xmlns="http://schemas.openxmlformats.org/spreadsheetml/2006/main" count="521" uniqueCount="159">
  <si>
    <t>Θεσσαλονίκη</t>
  </si>
  <si>
    <t>Ρόδος</t>
  </si>
  <si>
    <t>Κως</t>
  </si>
  <si>
    <t>Kάρπαθος</t>
  </si>
  <si>
    <t>Ηράκλειο</t>
  </si>
  <si>
    <t xml:space="preserve">Χανιά </t>
  </si>
  <si>
    <t>Κέρκυρα</t>
  </si>
  <si>
    <t>Ζάκυνθος</t>
  </si>
  <si>
    <t>Κεφαλονιά</t>
  </si>
  <si>
    <t xml:space="preserve">Άκτιο </t>
  </si>
  <si>
    <t>Μύκονος</t>
  </si>
  <si>
    <t>Σαντορίνη</t>
  </si>
  <si>
    <t>Άραξος</t>
  </si>
  <si>
    <t>Καλαμάτα</t>
  </si>
  <si>
    <t>Σάμος</t>
  </si>
  <si>
    <t>Σκιάθος</t>
  </si>
  <si>
    <t>Καβάλα</t>
  </si>
  <si>
    <t>Μυτιλήνη</t>
  </si>
  <si>
    <t>Σύνολο</t>
  </si>
  <si>
    <t>Thessaloniki</t>
  </si>
  <si>
    <t>Rhodes</t>
  </si>
  <si>
    <t>Kos</t>
  </si>
  <si>
    <t>Κarpathos</t>
  </si>
  <si>
    <t>Herakleion</t>
  </si>
  <si>
    <t>Chania</t>
  </si>
  <si>
    <t>Corfu</t>
  </si>
  <si>
    <t>Zakynthos</t>
  </si>
  <si>
    <t>Kefalonia</t>
  </si>
  <si>
    <t xml:space="preserve">Aktio </t>
  </si>
  <si>
    <t>Mykonos</t>
  </si>
  <si>
    <t>Santorini</t>
  </si>
  <si>
    <t>Araxos</t>
  </si>
  <si>
    <t>Kalamata</t>
  </si>
  <si>
    <t>Samos</t>
  </si>
  <si>
    <t>Skiathos</t>
  </si>
  <si>
    <t>Kavala</t>
  </si>
  <si>
    <t>Mytilene</t>
  </si>
  <si>
    <t>Total</t>
  </si>
  <si>
    <t>Ιανoυάριος</t>
  </si>
  <si>
    <t>January</t>
  </si>
  <si>
    <t>II</t>
  </si>
  <si>
    <t>Φεβρουάριος</t>
  </si>
  <si>
    <t>February</t>
  </si>
  <si>
    <t xml:space="preserve">Μάρτιος </t>
  </si>
  <si>
    <t>March</t>
  </si>
  <si>
    <t>Απρίλιος</t>
  </si>
  <si>
    <t>April</t>
  </si>
  <si>
    <t>Μάιος</t>
  </si>
  <si>
    <t>May</t>
  </si>
  <si>
    <t>Ιούνιος</t>
  </si>
  <si>
    <t>June</t>
  </si>
  <si>
    <t>Ιούλιος</t>
  </si>
  <si>
    <t>July</t>
  </si>
  <si>
    <t xml:space="preserve">Αύγουστος </t>
  </si>
  <si>
    <t>August</t>
  </si>
  <si>
    <t xml:space="preserve">Σεπτέμβριος </t>
  </si>
  <si>
    <t xml:space="preserve">September </t>
  </si>
  <si>
    <t>Οκτώβριος</t>
  </si>
  <si>
    <t>Οctober</t>
  </si>
  <si>
    <t>Νοέμβριος</t>
  </si>
  <si>
    <t>Νovember</t>
  </si>
  <si>
    <t>Δεκέμβριος</t>
  </si>
  <si>
    <t>December</t>
  </si>
  <si>
    <t>Τρέχον έτος</t>
  </si>
  <si>
    <t>ytd</t>
  </si>
  <si>
    <t xml:space="preserve">Αθήνα </t>
  </si>
  <si>
    <t>Χανιά</t>
  </si>
  <si>
    <t>Athens</t>
  </si>
  <si>
    <t xml:space="preserve">Kefalonia </t>
  </si>
  <si>
    <t>Μάρτιος</t>
  </si>
  <si>
    <t>Αύγουστος</t>
  </si>
  <si>
    <t>Σεπτέμβριος</t>
  </si>
  <si>
    <t>September</t>
  </si>
  <si>
    <t>% Μεταβολή</t>
  </si>
  <si>
    <t>% Change</t>
  </si>
  <si>
    <t>Σύνολο (χωρίς Αθήνα)</t>
  </si>
  <si>
    <t>Δωδεκάνησα</t>
  </si>
  <si>
    <t>Κρήτη</t>
  </si>
  <si>
    <t>Ιόνιο</t>
  </si>
  <si>
    <t>Κυκλάδες</t>
  </si>
  <si>
    <t>Πελοπόννησος</t>
  </si>
  <si>
    <t xml:space="preserve">Λοιπά </t>
  </si>
  <si>
    <t>Total (without Athens)</t>
  </si>
  <si>
    <t>Dodecanese</t>
  </si>
  <si>
    <t>Crete</t>
  </si>
  <si>
    <t>Ionian islands</t>
  </si>
  <si>
    <t>Cyclades</t>
  </si>
  <si>
    <t>Peloponnese</t>
  </si>
  <si>
    <t xml:space="preserve">Other </t>
  </si>
  <si>
    <t>(1): Τα στοιχεία αφορούν σε αφίξεις επιβατών με διεθνείς πτήσεις ανεξάρτητα τόπου κατοικίας. Εξαίρεση αποτελούν τα στοιχεία για το αεροδρόμιο της Αθήνας τα οποία αφορούν αποκλειστικά σε κατοίκους εξωτερικού.</t>
  </si>
  <si>
    <t>(1): The data refers to passengers on international flights, irrespective of place of residence, with the exception of the data for Athens airport which only includes passengers residing outside Greece.</t>
  </si>
  <si>
    <t>(2): Τα στοιχεία του τελευταίου διαθέσιμου μήνα για το αεροδρόμιο της Αθήνας αποτελούν εκτίμηση του SETE Intelligence.</t>
  </si>
  <si>
    <t>(2): The data for the last available month for Athens airport are a SETE Intelligence estimate.</t>
  </si>
  <si>
    <t>(3): Δωδεκάνησα: Ρόδος &amp; Κως, Κρήτη: Ηράκλειο &amp; Χανιά, Ιόνιο: Κερκυρα &amp; Ζάκυνθος &amp; Κεφαλονιά &amp; Άκτιο, Κυκλάδες: Μύκονος &amp; Σαντορίνη, Πελοπόννησος: Άραξος &amp; Καλαμάτα, Λοιπά: Σάμος &amp; Σκιάθος &amp; Καβάλα</t>
  </si>
  <si>
    <t>(3): Dodecanese: Rhodes &amp; Kos, Crete: Herakleion &amp; Chania, Ionian islands: Corfu &amp; Zakynthos &amp; Kefalonia &amp; Aktio, Cyclades: Mykonos &amp; Santorini, Peloponnese: Araxos &amp; Kalamata, Other: Samos &amp; Skiathos &amp; Kavala</t>
  </si>
  <si>
    <t>(4): Τύπος Ι: Τελικά στοιχεία ΥΠΑ  - Τύπος II: Προσωρινά στοιχεία ΥΠΑ - υπόκεινται σε αναθεώρηση</t>
  </si>
  <si>
    <t>(4): Type I: Final data from CAA  - Type II:Provisional data from CAA - subject to revision</t>
  </si>
  <si>
    <t>Πηγή: Υπηρεσία Πολιτικής Αεροπορίας (ΥΠΑ)  και Διεθνής  Αερολιμένας Αθηνών (ΔΑΑ) - Επεξεργασία: SETE Intelligence</t>
  </si>
  <si>
    <t>Source: Civil Aviation Authority (CAA) and Athens International Airport (AIA) - Processing: SETE Intelligence</t>
  </si>
  <si>
    <t>Τα στοιχεία υπόκεινται σε αλλαγές λόγω δημοσίευσης πιο πρόσφατων στοιχείων από τις πηγές. (βλ. αν. "Τύπος")</t>
  </si>
  <si>
    <t>Data are subject to changes (See above "Type")</t>
  </si>
  <si>
    <t>ΝΥΜΦΑΙΑ</t>
  </si>
  <si>
    <t>ΝΙΚΗ</t>
  </si>
  <si>
    <t>ΚΡΥΣΤΑΛΛΟΠΗΓΗ</t>
  </si>
  <si>
    <t>ΑΓ ΚΩΝ/ΝΟΣ</t>
  </si>
  <si>
    <t>ΟΡΜΕΝΙΟ</t>
  </si>
  <si>
    <t xml:space="preserve">ΚΥΠΡΙΝΟΣ </t>
  </si>
  <si>
    <t xml:space="preserve">ΚΑΣΤΑΝΙΕΣ </t>
  </si>
  <si>
    <t xml:space="preserve">ΚΗΠΟΙ </t>
  </si>
  <si>
    <t xml:space="preserve">ΔΟΙΡΑΝΗ </t>
  </si>
  <si>
    <t>ΕΥΖΩΝOI</t>
  </si>
  <si>
    <t xml:space="preserve">ΚΑΚΑΒΙΑ </t>
  </si>
  <si>
    <t xml:space="preserve">ΜΕΡΤΖΑΝΗ </t>
  </si>
  <si>
    <t>ΕΞΟΧΗ</t>
  </si>
  <si>
    <t>ΠΡΟΜΑΧΩΝΑΣ</t>
  </si>
  <si>
    <t>ΣΑΓΙΑΔΑ</t>
  </si>
  <si>
    <t>ΣΥΝΟΛΟ</t>
  </si>
  <si>
    <t>NYMFAIA</t>
  </si>
  <si>
    <t>NIKI</t>
  </si>
  <si>
    <t>KRYSTALLOPIGI</t>
  </si>
  <si>
    <t>AG. KONSTANTINOS</t>
  </si>
  <si>
    <t>ORMENIO</t>
  </si>
  <si>
    <t>KYPRINOS</t>
  </si>
  <si>
    <t>KASTANIES</t>
  </si>
  <si>
    <t>KIPOI</t>
  </si>
  <si>
    <t>DOIRANI</t>
  </si>
  <si>
    <t>EVZONOI</t>
  </si>
  <si>
    <t>KAKAVIA</t>
  </si>
  <si>
    <t>MERTZANI</t>
  </si>
  <si>
    <t>EXOCHI</t>
  </si>
  <si>
    <t>PROMACHONAS</t>
  </si>
  <si>
    <t>SAGIADA</t>
  </si>
  <si>
    <t>TOTAL</t>
  </si>
  <si>
    <t>Περιοχές*
Regions</t>
  </si>
  <si>
    <t xml:space="preserve">3ΕΘΝΕΣ </t>
  </si>
  <si>
    <t>AΛBANIA</t>
  </si>
  <si>
    <t>ΒΟΥΛΓΑΡΙΑ</t>
  </si>
  <si>
    <t>ΠΓΔΜ</t>
  </si>
  <si>
    <t>ΤΟΥΡΚΙΑ</t>
  </si>
  <si>
    <t>TRIPPOINT</t>
  </si>
  <si>
    <t>ALBANIA</t>
  </si>
  <si>
    <t>BULGARIA</t>
  </si>
  <si>
    <t>FYROM</t>
  </si>
  <si>
    <t>ΤURKEY</t>
  </si>
  <si>
    <t>Πηγή: Μεθοριακοί  σταθμοί – Επεξεργασία SETE INTELLIGENCE</t>
  </si>
  <si>
    <t>Source: Border checkpoints –Processing: SETE INTELLIGENCE</t>
  </si>
  <si>
    <t>* 3εθνές:  Ορμένιο &amp; Κυπρίνος, Αλβανία: Κακαβιά &amp; Κρυσταλλοπηγή &amp; Σαγιάδα &amp; Μέρτζανη, Βουλγαρία: Νυμφαία &amp; Προμαχώνας &amp; Εξοχή &amp; Αγ. Κων/νος, ΠΓΔΜ: Εύζωνοι &amp; Δοϊράνη &amp; Νίκη, Τουρκία: Καστανιές &amp; Κήποι</t>
  </si>
  <si>
    <t>*Tripoint: Ormenio &amp; Kyprinos, Albania: Kakavia &amp;Krystallopigi &amp; Sagiada &amp; Mertzani , Bulgaria: Nymfaia &amp; Promachonas &amp; Exochi &amp; Ag. Konstantinos, FYROM: Evzonoi &amp; Doirani &amp; Niki, Turkey: Kastanie &amp; Ormenio</t>
  </si>
  <si>
    <r>
      <t>Αθήνα</t>
    </r>
    <r>
      <rPr>
        <vertAlign val="superscript"/>
        <sz val="11"/>
        <color theme="0"/>
        <rFont val="Calibri"/>
        <family val="2"/>
        <charset val="161"/>
        <scheme val="minor"/>
      </rPr>
      <t xml:space="preserve">2 </t>
    </r>
  </si>
  <si>
    <r>
      <t>Athens</t>
    </r>
    <r>
      <rPr>
        <vertAlign val="superscript"/>
        <sz val="11"/>
        <color theme="0"/>
        <rFont val="Calibri"/>
        <family val="2"/>
        <charset val="161"/>
        <scheme val="minor"/>
      </rPr>
      <t xml:space="preserve">2 </t>
    </r>
  </si>
  <si>
    <r>
      <t>Tύπος</t>
    </r>
    <r>
      <rPr>
        <vertAlign val="superscript"/>
        <sz val="11"/>
        <color theme="0"/>
        <rFont val="Calibri"/>
        <family val="2"/>
        <charset val="161"/>
        <scheme val="minor"/>
      </rPr>
      <t>4</t>
    </r>
  </si>
  <si>
    <r>
      <t>Type</t>
    </r>
    <r>
      <rPr>
        <vertAlign val="superscript"/>
        <sz val="11"/>
        <color theme="0"/>
        <rFont val="Calibri"/>
        <family val="2"/>
        <charset val="161"/>
        <scheme val="minor"/>
      </rPr>
      <t>4</t>
    </r>
  </si>
  <si>
    <r>
      <t>Περιοχές</t>
    </r>
    <r>
      <rPr>
        <vertAlign val="superscript"/>
        <sz val="11"/>
        <color theme="0"/>
        <rFont val="Calibri"/>
        <family val="2"/>
        <charset val="161"/>
        <scheme val="minor"/>
      </rPr>
      <t>3</t>
    </r>
    <r>
      <rPr>
        <sz val="11"/>
        <color theme="0"/>
        <rFont val="Calibri"/>
        <family val="2"/>
        <charset val="161"/>
        <scheme val="minor"/>
      </rPr>
      <t xml:space="preserve">
Regions</t>
    </r>
    <r>
      <rPr>
        <vertAlign val="superscript"/>
        <sz val="11"/>
        <color theme="0"/>
        <rFont val="Calibri"/>
        <family val="2"/>
        <charset val="161"/>
        <scheme val="minor"/>
      </rPr>
      <t>3</t>
    </r>
  </si>
  <si>
    <t>Δ2016/2015</t>
  </si>
  <si>
    <t>Ι</t>
  </si>
  <si>
    <t xml:space="preserve">ΟΔΙΚΕΣ ΑΦΙΞΕΙΣ - ΙOYΛIΟΣ 2016 </t>
  </si>
  <si>
    <t>ROAD ARRIVALS - JULY 2016</t>
  </si>
  <si>
    <r>
      <t>ΔΙΕΘΝΕΙΣ ΑΦΙΞΕΙΣ</t>
    </r>
    <r>
      <rPr>
        <b/>
        <vertAlign val="superscript"/>
        <sz val="14"/>
        <rFont val="Calibri"/>
        <family val="2"/>
        <charset val="161"/>
      </rPr>
      <t>1</t>
    </r>
    <r>
      <rPr>
        <b/>
        <sz val="14"/>
        <rFont val="Calibri"/>
        <family val="2"/>
      </rPr>
      <t xml:space="preserve"> ΣΤΑ ΚΥΡΙΟΤΕΡΑ ΑΕΡΟΔΡΟΜΙΑ,  IOYΛIOΣ  2016 -  ΠΡΟΣΩΡΙΝΑ ΣΤΟΙΧΕΙΑ  </t>
    </r>
  </si>
  <si>
    <r>
      <t>INTERNATIONAL ARRIVALS</t>
    </r>
    <r>
      <rPr>
        <b/>
        <vertAlign val="superscript"/>
        <sz val="14"/>
        <rFont val="Calibri"/>
        <family val="2"/>
        <charset val="161"/>
      </rPr>
      <t>1</t>
    </r>
    <r>
      <rPr>
        <b/>
        <sz val="14"/>
        <rFont val="Calibri"/>
        <family val="2"/>
      </rPr>
      <t xml:space="preserve"> AT  MAIN  GREEK AIRPORTS, JULY 2016 -  PROVISIONAL DATA  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</si>
</sst>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4"/>
      <name val="Calibri"/>
      <family val="2"/>
    </font>
    <font>
      <b/>
      <vertAlign val="superscript"/>
      <sz val="14"/>
      <name val="Calibri"/>
      <family val="2"/>
      <charset val="161"/>
    </font>
    <font>
      <sz val="11"/>
      <name val="Calibri"/>
      <family val="2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0"/>
      <name val="Calibri"/>
      <family val="2"/>
      <charset val="161"/>
    </font>
    <font>
      <sz val="11"/>
      <color theme="1"/>
      <name val="Calibri"/>
      <family val="2"/>
    </font>
    <font>
      <b/>
      <sz val="11"/>
      <name val="Calibri"/>
      <family val="2"/>
      <charset val="161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30"/>
      <name val="Calibri"/>
      <family val="2"/>
    </font>
    <font>
      <b/>
      <sz val="12"/>
      <color theme="1"/>
      <name val="Calibri"/>
      <family val="2"/>
      <charset val="161"/>
      <scheme val="minor"/>
    </font>
    <font>
      <i/>
      <sz val="11"/>
      <color rgb="FF00000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vertAlign val="superscript"/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9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3" borderId="0" applyNumberFormat="0" applyBorder="0" applyAlignment="0" applyProtection="0"/>
    <xf numFmtId="0" fontId="11" fillId="0" borderId="0"/>
    <xf numFmtId="0" fontId="4" fillId="0" borderId="0"/>
    <xf numFmtId="0" fontId="11" fillId="0" borderId="0"/>
    <xf numFmtId="0" fontId="24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2" fillId="2" borderId="0" applyNumberFormat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0" fontId="1" fillId="2" borderId="0" applyNumberFormat="0" applyBorder="0" applyAlignment="0" applyProtection="0"/>
  </cellStyleXfs>
  <cellXfs count="106">
    <xf numFmtId="0" fontId="0" fillId="0" borderId="0" xfId="0"/>
    <xf numFmtId="0" fontId="6" fillId="3" borderId="1" xfId="3" applyBorder="1" applyAlignment="1">
      <alignment horizontal="right" vertical="center"/>
    </xf>
    <xf numFmtId="0" fontId="6" fillId="3" borderId="2" xfId="3" applyBorder="1" applyAlignment="1">
      <alignment horizontal="center" vertical="center"/>
    </xf>
    <xf numFmtId="0" fontId="6" fillId="3" borderId="3" xfId="3" applyBorder="1" applyAlignment="1">
      <alignment horizontal="right"/>
    </xf>
    <xf numFmtId="3" fontId="6" fillId="3" borderId="3" xfId="3" applyNumberFormat="1" applyBorder="1" applyAlignment="1">
      <alignment horizontal="right"/>
    </xf>
    <xf numFmtId="0" fontId="6" fillId="3" borderId="3" xfId="3" applyBorder="1" applyAlignment="1">
      <alignment horizontal="center"/>
    </xf>
    <xf numFmtId="0" fontId="6" fillId="3" borderId="4" xfId="3" applyBorder="1" applyAlignment="1">
      <alignment horizontal="center" vertical="center"/>
    </xf>
    <xf numFmtId="0" fontId="6" fillId="3" borderId="5" xfId="3" applyBorder="1" applyAlignment="1">
      <alignment horizontal="center" vertical="center"/>
    </xf>
    <xf numFmtId="0" fontId="10" fillId="4" borderId="3" xfId="0" applyFont="1" applyFill="1" applyBorder="1" applyAlignment="1">
      <alignment horizontal="left"/>
    </xf>
    <xf numFmtId="3" fontId="10" fillId="4" borderId="3" xfId="4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/>
    </xf>
    <xf numFmtId="3" fontId="10" fillId="0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0" fillId="0" borderId="3" xfId="4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0" fontId="10" fillId="4" borderId="3" xfId="0" applyFont="1" applyFill="1" applyBorder="1"/>
    <xf numFmtId="0" fontId="10" fillId="0" borderId="3" xfId="0" applyFont="1" applyBorder="1"/>
    <xf numFmtId="3" fontId="12" fillId="0" borderId="3" xfId="0" applyNumberFormat="1" applyFont="1" applyBorder="1" applyAlignment="1">
      <alignment horizontal="right"/>
    </xf>
    <xf numFmtId="3" fontId="12" fillId="4" borderId="3" xfId="0" applyNumberFormat="1" applyFont="1" applyFill="1" applyBorder="1" applyAlignment="1">
      <alignment horizontal="right"/>
    </xf>
    <xf numFmtId="3" fontId="0" fillId="0" borderId="3" xfId="0" applyNumberFormat="1" applyFont="1" applyBorder="1"/>
    <xf numFmtId="3" fontId="13" fillId="4" borderId="3" xfId="0" applyNumberFormat="1" applyFont="1" applyFill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5" fillId="2" borderId="3" xfId="2" applyNumberFormat="1" applyFont="1" applyBorder="1" applyAlignment="1">
      <alignment horizontal="right"/>
    </xf>
    <xf numFmtId="0" fontId="3" fillId="0" borderId="7" xfId="2" applyFill="1" applyBorder="1"/>
    <xf numFmtId="3" fontId="3" fillId="0" borderId="7" xfId="2" applyNumberFormat="1" applyFill="1" applyBorder="1" applyAlignment="1">
      <alignment horizontal="right"/>
    </xf>
    <xf numFmtId="3" fontId="3" fillId="0" borderId="7" xfId="2" applyNumberFormat="1" applyFill="1" applyBorder="1" applyAlignment="1">
      <alignment horizontal="center"/>
    </xf>
    <xf numFmtId="0" fontId="5" fillId="2" borderId="3" xfId="2" applyFont="1" applyBorder="1"/>
    <xf numFmtId="3" fontId="7" fillId="5" borderId="3" xfId="0" applyNumberFormat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3" fontId="10" fillId="0" borderId="0" xfId="0" applyNumberFormat="1" applyFont="1"/>
    <xf numFmtId="3" fontId="15" fillId="4" borderId="3" xfId="0" applyNumberFormat="1" applyFont="1" applyFill="1" applyBorder="1" applyAlignment="1">
      <alignment horizontal="left"/>
    </xf>
    <xf numFmtId="164" fontId="15" fillId="4" borderId="3" xfId="1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left"/>
    </xf>
    <xf numFmtId="164" fontId="15" fillId="6" borderId="3" xfId="1" applyNumberFormat="1" applyFont="1" applyFill="1" applyBorder="1" applyAlignment="1">
      <alignment horizontal="right"/>
    </xf>
    <xf numFmtId="3" fontId="15" fillId="6" borderId="3" xfId="0" applyNumberFormat="1" applyFont="1" applyFill="1" applyBorder="1" applyAlignment="1">
      <alignment horizontal="left"/>
    </xf>
    <xf numFmtId="9" fontId="15" fillId="4" borderId="3" xfId="1" applyFont="1" applyFill="1" applyBorder="1" applyAlignment="1">
      <alignment horizontal="right"/>
    </xf>
    <xf numFmtId="164" fontId="7" fillId="5" borderId="3" xfId="1" applyNumberFormat="1" applyFont="1" applyFill="1" applyBorder="1" applyAlignment="1">
      <alignment horizontal="right"/>
    </xf>
    <xf numFmtId="3" fontId="16" fillId="7" borderId="0" xfId="0" applyNumberFormat="1" applyFont="1" applyFill="1"/>
    <xf numFmtId="0" fontId="6" fillId="3" borderId="3" xfId="3" applyFont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7" borderId="3" xfId="0" applyNumberFormat="1" applyFont="1" applyFill="1" applyBorder="1" applyAlignment="1">
      <alignment horizontal="left"/>
    </xf>
    <xf numFmtId="3" fontId="15" fillId="6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9" fontId="15" fillId="0" borderId="3" xfId="1" applyFont="1" applyFill="1" applyBorder="1" applyAlignment="1">
      <alignment horizontal="right"/>
    </xf>
    <xf numFmtId="164" fontId="15" fillId="0" borderId="3" xfId="1" applyNumberFormat="1" applyFont="1" applyFill="1" applyBorder="1" applyAlignment="1">
      <alignment horizontal="right"/>
    </xf>
    <xf numFmtId="164" fontId="15" fillId="7" borderId="3" xfId="1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left"/>
    </xf>
    <xf numFmtId="3" fontId="7" fillId="5" borderId="3" xfId="1" applyNumberFormat="1" applyFont="1" applyFill="1" applyBorder="1" applyAlignment="1">
      <alignment horizontal="right"/>
    </xf>
    <xf numFmtId="0" fontId="0" fillId="0" borderId="0" xfId="0" applyFill="1"/>
    <xf numFmtId="0" fontId="17" fillId="0" borderId="0" xfId="5" applyFont="1" applyFill="1" applyAlignment="1">
      <alignment horizontal="left" readingOrder="1"/>
    </xf>
    <xf numFmtId="0" fontId="10" fillId="0" borderId="0" xfId="5" applyFont="1" applyFill="1"/>
    <xf numFmtId="0" fontId="10" fillId="0" borderId="0" xfId="5" applyFont="1"/>
    <xf numFmtId="0" fontId="18" fillId="0" borderId="0" xfId="5" applyFont="1"/>
    <xf numFmtId="0" fontId="19" fillId="0" borderId="0" xfId="5" applyFont="1" applyFill="1" applyAlignment="1">
      <alignment horizontal="left" readingOrder="1"/>
    </xf>
    <xf numFmtId="0" fontId="6" fillId="3" borderId="6" xfId="3" applyBorder="1" applyAlignment="1">
      <alignment horizontal="right" vertical="center"/>
    </xf>
    <xf numFmtId="0" fontId="6" fillId="3" borderId="13" xfId="3" applyBorder="1" applyAlignment="1">
      <alignment horizontal="right" vertical="center"/>
    </xf>
    <xf numFmtId="3" fontId="15" fillId="4" borderId="0" xfId="0" applyNumberFormat="1" applyFont="1" applyFill="1" applyBorder="1" applyAlignment="1">
      <alignment horizontal="left"/>
    </xf>
    <xf numFmtId="3" fontId="4" fillId="4" borderId="3" xfId="0" applyNumberFormat="1" applyFont="1" applyFill="1" applyBorder="1" applyAlignment="1">
      <alignment horizontal="left"/>
    </xf>
    <xf numFmtId="3" fontId="4" fillId="4" borderId="3" xfId="0" applyNumberFormat="1" applyFont="1" applyFill="1" applyBorder="1" applyAlignment="1">
      <alignment horizontal="right"/>
    </xf>
    <xf numFmtId="3" fontId="0" fillId="4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13" fillId="0" borderId="3" xfId="4" applyNumberFormat="1" applyFont="1" applyFill="1" applyBorder="1" applyAlignment="1">
      <alignment horizontal="right"/>
    </xf>
    <xf numFmtId="164" fontId="4" fillId="4" borderId="3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6" fillId="3" borderId="3" xfId="3" applyBorder="1" applyAlignment="1">
      <alignment horizontal="center"/>
    </xf>
    <xf numFmtId="0" fontId="6" fillId="3" borderId="3" xfId="3" applyBorder="1" applyAlignment="1">
      <alignment horizontal="center"/>
    </xf>
    <xf numFmtId="3" fontId="0" fillId="0" borderId="0" xfId="0" applyNumberFormat="1"/>
    <xf numFmtId="3" fontId="10" fillId="4" borderId="3" xfId="4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/>
    </xf>
    <xf numFmtId="3" fontId="10" fillId="0" borderId="3" xfId="4" applyNumberFormat="1" applyFont="1" applyBorder="1" applyAlignment="1">
      <alignment horizontal="right"/>
    </xf>
    <xf numFmtId="3" fontId="14" fillId="0" borderId="0" xfId="0" applyNumberFormat="1" applyFont="1"/>
    <xf numFmtId="3" fontId="1" fillId="0" borderId="0" xfId="0" applyNumberFormat="1" applyFont="1"/>
    <xf numFmtId="0" fontId="5" fillId="2" borderId="3" xfId="25" applyFont="1" applyBorder="1"/>
    <xf numFmtId="3" fontId="5" fillId="2" borderId="3" xfId="25" applyNumberFormat="1" applyFont="1" applyBorder="1" applyAlignment="1">
      <alignment horizontal="right"/>
    </xf>
    <xf numFmtId="0" fontId="8" fillId="0" borderId="0" xfId="0" applyFont="1" applyFill="1" applyAlignment="1">
      <alignment horizontal="center" readingOrder="1"/>
    </xf>
    <xf numFmtId="0" fontId="6" fillId="3" borderId="1" xfId="3" applyBorder="1" applyAlignment="1">
      <alignment horizontal="center" vertical="center"/>
    </xf>
    <xf numFmtId="0" fontId="6" fillId="3" borderId="2" xfId="3" applyBorder="1" applyAlignment="1">
      <alignment horizontal="center" vertical="center"/>
    </xf>
    <xf numFmtId="0" fontId="6" fillId="3" borderId="4" xfId="3" applyBorder="1" applyAlignment="1">
      <alignment horizontal="center" vertical="center"/>
    </xf>
    <xf numFmtId="0" fontId="6" fillId="3" borderId="5" xfId="3" applyBorder="1" applyAlignment="1">
      <alignment horizontal="center" vertical="center"/>
    </xf>
    <xf numFmtId="0" fontId="6" fillId="3" borderId="1" xfId="3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4" xfId="0" applyFont="1" applyBorder="1"/>
    <xf numFmtId="0" fontId="6" fillId="0" borderId="5" xfId="0" applyFont="1" applyBorder="1"/>
    <xf numFmtId="0" fontId="6" fillId="3" borderId="8" xfId="3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9" xfId="3" applyFont="1" applyBorder="1" applyAlignment="1">
      <alignment horizontal="center"/>
    </xf>
    <xf numFmtId="0" fontId="6" fillId="3" borderId="3" xfId="3" applyFont="1" applyBorder="1" applyAlignment="1">
      <alignment horizontal="center"/>
    </xf>
    <xf numFmtId="0" fontId="6" fillId="3" borderId="3" xfId="3" applyBorder="1" applyAlignment="1">
      <alignment horizontal="center"/>
    </xf>
    <xf numFmtId="0" fontId="6" fillId="3" borderId="4" xfId="3" applyBorder="1" applyAlignment="1">
      <alignment horizontal="center" vertical="center" wrapText="1"/>
    </xf>
    <xf numFmtId="0" fontId="6" fillId="3" borderId="5" xfId="3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6" fillId="3" borderId="1" xfId="3" applyBorder="1" applyAlignment="1">
      <alignment horizontal="center" vertical="center" wrapText="1"/>
    </xf>
    <xf numFmtId="0" fontId="6" fillId="3" borderId="2" xfId="3" applyBorder="1" applyAlignment="1">
      <alignment horizontal="center" vertical="center" wrapText="1"/>
    </xf>
    <xf numFmtId="0" fontId="6" fillId="3" borderId="14" xfId="3" applyBorder="1" applyAlignment="1">
      <alignment horizontal="center" vertical="center"/>
    </xf>
    <xf numFmtId="0" fontId="6" fillId="3" borderId="7" xfId="3" applyBorder="1" applyAlignment="1">
      <alignment horizontal="center" vertical="center" wrapText="1"/>
    </xf>
    <xf numFmtId="0" fontId="6" fillId="3" borderId="0" xfId="3" applyBorder="1" applyAlignment="1">
      <alignment horizontal="center" vertical="center" wrapText="1"/>
    </xf>
    <xf numFmtId="0" fontId="6" fillId="3" borderId="12" xfId="3" applyBorder="1" applyAlignment="1">
      <alignment horizontal="center" vertical="center" wrapText="1"/>
    </xf>
    <xf numFmtId="0" fontId="6" fillId="3" borderId="14" xfId="3" applyBorder="1" applyAlignment="1">
      <alignment horizontal="center" vertical="center" wrapText="1"/>
    </xf>
    <xf numFmtId="0" fontId="6" fillId="3" borderId="7" xfId="3" applyBorder="1" applyAlignment="1">
      <alignment horizontal="center" vertical="center"/>
    </xf>
  </cellXfs>
  <cellStyles count="26">
    <cellStyle name="40% - Accent1 2" xfId="21"/>
    <cellStyle name="40% - Accent1 3" xfId="25"/>
    <cellStyle name="40% - Έμφαση1" xfId="2" builtinId="31"/>
    <cellStyle name="60% - Έμφαση1" xfId="3" builtinId="32"/>
    <cellStyle name="Comma 2" xfId="8"/>
    <cellStyle name="Comma 3" xfId="9"/>
    <cellStyle name="Comma 4" xfId="10"/>
    <cellStyle name="Comma 4 2" xfId="11"/>
    <cellStyle name="Comma 5" xfId="12"/>
    <cellStyle name="Comma 6" xfId="13"/>
    <cellStyle name="Comma 7" xfId="14"/>
    <cellStyle name="Comma 7 2" xfId="23"/>
    <cellStyle name="Normal 14 2" xfId="4"/>
    <cellStyle name="Normal 2" xfId="15"/>
    <cellStyle name="Normal 3" xfId="16"/>
    <cellStyle name="Normal 4" xfId="5"/>
    <cellStyle name="Normal 4 2" xfId="17"/>
    <cellStyle name="Normal 5" xfId="18"/>
    <cellStyle name="Normal 6" xfId="19"/>
    <cellStyle name="Normal 7" xfId="6"/>
    <cellStyle name="Normal 7 2" xfId="20"/>
    <cellStyle name="Normal 7 2 2" xfId="24"/>
    <cellStyle name="Normal 8" xfId="7"/>
    <cellStyle name="Normal 8 2" xfId="22"/>
    <cellStyle name="Κανονικό" xfId="0" builtinId="0"/>
    <cellStyle name="Ποσοστό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0"/>
    <pageSetUpPr fitToPage="1"/>
  </sheetPr>
  <dimension ref="A1:W80"/>
  <sheetViews>
    <sheetView showGridLines="0" tabSelected="1" topLeftCell="B1" zoomScale="90" zoomScaleNormal="90" workbookViewId="0">
      <selection activeCell="U11" sqref="U11"/>
    </sheetView>
  </sheetViews>
  <sheetFormatPr defaultRowHeight="15"/>
  <cols>
    <col min="1" max="1" width="13.5703125" style="49" customWidth="1"/>
    <col min="2" max="2" width="11.7109375" style="49" customWidth="1"/>
    <col min="3" max="4" width="12.5703125" style="49" customWidth="1"/>
    <col min="5" max="22" width="11.42578125" style="49" customWidth="1"/>
    <col min="23" max="23" width="13.85546875" style="49" customWidth="1"/>
  </cols>
  <sheetData>
    <row r="1" spans="1:23" ht="21">
      <c r="A1" s="78" t="s">
        <v>157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ht="21">
      <c r="A2" s="78" t="s">
        <v>158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ht="17.25">
      <c r="A3" s="1">
        <v>2016</v>
      </c>
      <c r="B3" s="2"/>
      <c r="C3" s="3" t="s">
        <v>148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4" t="s">
        <v>18</v>
      </c>
      <c r="W3" s="5" t="s">
        <v>150</v>
      </c>
    </row>
    <row r="4" spans="1:23" ht="17.25">
      <c r="A4" s="6"/>
      <c r="B4" s="7"/>
      <c r="C4" s="3" t="s">
        <v>149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27</v>
      </c>
      <c r="M4" s="3" t="s">
        <v>28</v>
      </c>
      <c r="N4" s="3" t="s">
        <v>29</v>
      </c>
      <c r="O4" s="3" t="s">
        <v>30</v>
      </c>
      <c r="P4" s="3" t="s">
        <v>31</v>
      </c>
      <c r="Q4" s="3" t="s">
        <v>32</v>
      </c>
      <c r="R4" s="3" t="s">
        <v>33</v>
      </c>
      <c r="S4" s="3" t="s">
        <v>34</v>
      </c>
      <c r="T4" s="3" t="s">
        <v>35</v>
      </c>
      <c r="U4" s="3" t="s">
        <v>36</v>
      </c>
      <c r="V4" s="4" t="s">
        <v>37</v>
      </c>
      <c r="W4" s="5" t="s">
        <v>151</v>
      </c>
    </row>
    <row r="5" spans="1:23">
      <c r="A5" s="8" t="s">
        <v>38</v>
      </c>
      <c r="B5" s="8" t="s">
        <v>39</v>
      </c>
      <c r="C5" s="9">
        <v>197458</v>
      </c>
      <c r="D5" s="10">
        <v>73335</v>
      </c>
      <c r="E5" s="10">
        <v>99</v>
      </c>
      <c r="F5" s="10">
        <v>0</v>
      </c>
      <c r="G5" s="10">
        <v>0</v>
      </c>
      <c r="H5" s="10">
        <v>0</v>
      </c>
      <c r="I5" s="10">
        <v>2258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246</v>
      </c>
      <c r="P5" s="10">
        <v>0</v>
      </c>
      <c r="Q5" s="10">
        <v>0</v>
      </c>
      <c r="R5" s="10">
        <v>0</v>
      </c>
      <c r="S5" s="10">
        <v>8</v>
      </c>
      <c r="T5" s="10">
        <v>297</v>
      </c>
      <c r="U5" s="10">
        <v>0</v>
      </c>
      <c r="V5" s="10">
        <f t="shared" ref="V5:V6" si="0">SUM(C5:U5)</f>
        <v>273701</v>
      </c>
      <c r="W5" s="11" t="s">
        <v>40</v>
      </c>
    </row>
    <row r="6" spans="1:23">
      <c r="A6" s="12" t="s">
        <v>41</v>
      </c>
      <c r="B6" s="12" t="s">
        <v>42</v>
      </c>
      <c r="C6" s="13">
        <v>175796</v>
      </c>
      <c r="D6" s="14">
        <v>67702</v>
      </c>
      <c r="E6" s="14">
        <v>277</v>
      </c>
      <c r="F6" s="14">
        <v>0</v>
      </c>
      <c r="G6" s="14">
        <v>0</v>
      </c>
      <c r="H6" s="14">
        <v>185</v>
      </c>
      <c r="I6" s="14">
        <v>2213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220</v>
      </c>
      <c r="R6" s="14">
        <v>0</v>
      </c>
      <c r="S6" s="14">
        <v>0</v>
      </c>
      <c r="T6" s="14">
        <v>0</v>
      </c>
      <c r="U6" s="14">
        <v>113</v>
      </c>
      <c r="V6" s="14">
        <f t="shared" si="0"/>
        <v>246506</v>
      </c>
      <c r="W6" s="11" t="s">
        <v>40</v>
      </c>
    </row>
    <row r="7" spans="1:23">
      <c r="A7" s="8" t="s">
        <v>43</v>
      </c>
      <c r="B7" s="8" t="s">
        <v>44</v>
      </c>
      <c r="C7" s="9">
        <v>241684</v>
      </c>
      <c r="D7" s="10">
        <v>93356</v>
      </c>
      <c r="E7" s="10">
        <v>3855</v>
      </c>
      <c r="F7" s="10">
        <v>266</v>
      </c>
      <c r="G7" s="10">
        <v>0</v>
      </c>
      <c r="H7" s="10">
        <v>10225</v>
      </c>
      <c r="I7" s="10">
        <v>9548</v>
      </c>
      <c r="J7" s="10">
        <v>1402</v>
      </c>
      <c r="K7" s="10">
        <v>349</v>
      </c>
      <c r="L7" s="10">
        <v>156</v>
      </c>
      <c r="M7" s="10">
        <v>0</v>
      </c>
      <c r="N7" s="10">
        <v>0</v>
      </c>
      <c r="O7" s="10">
        <v>1100</v>
      </c>
      <c r="P7" s="10">
        <v>0</v>
      </c>
      <c r="Q7" s="10">
        <v>1421</v>
      </c>
      <c r="R7" s="10">
        <v>0</v>
      </c>
      <c r="S7" s="10">
        <v>0</v>
      </c>
      <c r="T7" s="10">
        <v>0</v>
      </c>
      <c r="U7" s="10">
        <v>159</v>
      </c>
      <c r="V7" s="10">
        <v>363521</v>
      </c>
      <c r="W7" s="11" t="s">
        <v>40</v>
      </c>
    </row>
    <row r="8" spans="1:23">
      <c r="A8" s="12" t="s">
        <v>45</v>
      </c>
      <c r="B8" s="12" t="s">
        <v>46</v>
      </c>
      <c r="C8" s="73">
        <v>308959</v>
      </c>
      <c r="D8" s="14">
        <v>119007</v>
      </c>
      <c r="E8" s="14">
        <v>64002</v>
      </c>
      <c r="F8" s="14">
        <v>13737</v>
      </c>
      <c r="G8" s="14">
        <v>0</v>
      </c>
      <c r="H8" s="14">
        <v>120125</v>
      </c>
      <c r="I8" s="14">
        <v>53909</v>
      </c>
      <c r="J8" s="14">
        <v>28559</v>
      </c>
      <c r="K8" s="14">
        <v>5540</v>
      </c>
      <c r="L8" s="14">
        <v>2416</v>
      </c>
      <c r="M8" s="14">
        <v>1989</v>
      </c>
      <c r="N8" s="14">
        <v>2925</v>
      </c>
      <c r="O8" s="14">
        <v>10191</v>
      </c>
      <c r="P8" s="14">
        <v>1361</v>
      </c>
      <c r="Q8" s="14">
        <v>3955</v>
      </c>
      <c r="R8" s="14">
        <v>825</v>
      </c>
      <c r="S8" s="14">
        <v>81</v>
      </c>
      <c r="T8" s="14">
        <v>411</v>
      </c>
      <c r="U8" s="14">
        <v>1150</v>
      </c>
      <c r="V8" s="14">
        <f>SUM(C8:U8)</f>
        <v>739142</v>
      </c>
      <c r="W8" s="11" t="s">
        <v>40</v>
      </c>
    </row>
    <row r="9" spans="1:23">
      <c r="A9" s="15" t="s">
        <v>47</v>
      </c>
      <c r="B9" s="8" t="s">
        <v>48</v>
      </c>
      <c r="C9" s="71">
        <v>422329</v>
      </c>
      <c r="D9" s="72">
        <v>159490</v>
      </c>
      <c r="E9" s="72">
        <v>239362</v>
      </c>
      <c r="F9" s="72">
        <v>100866</v>
      </c>
      <c r="G9" s="72">
        <v>6255</v>
      </c>
      <c r="H9" s="72">
        <v>343439</v>
      </c>
      <c r="I9" s="72">
        <v>132349</v>
      </c>
      <c r="J9" s="72">
        <v>143504</v>
      </c>
      <c r="K9" s="72">
        <v>70326</v>
      </c>
      <c r="L9" s="72">
        <v>29327</v>
      </c>
      <c r="M9" s="72">
        <v>25574</v>
      </c>
      <c r="N9" s="72">
        <v>26300</v>
      </c>
      <c r="O9" s="72">
        <v>42404</v>
      </c>
      <c r="P9" s="72">
        <v>7866</v>
      </c>
      <c r="Q9" s="72">
        <v>12072</v>
      </c>
      <c r="R9" s="72">
        <v>8835</v>
      </c>
      <c r="S9" s="72">
        <v>17964</v>
      </c>
      <c r="T9" s="72">
        <v>10668</v>
      </c>
      <c r="U9" s="72">
        <v>4228</v>
      </c>
      <c r="V9" s="72">
        <v>1800829</v>
      </c>
      <c r="W9" s="11" t="s">
        <v>40</v>
      </c>
    </row>
    <row r="10" spans="1:23">
      <c r="A10" s="16" t="s">
        <v>49</v>
      </c>
      <c r="B10" s="12" t="s">
        <v>50</v>
      </c>
      <c r="C10" s="73">
        <v>512696</v>
      </c>
      <c r="D10" s="14">
        <v>200096</v>
      </c>
      <c r="E10" s="14">
        <v>347492</v>
      </c>
      <c r="F10" s="14">
        <v>144460</v>
      </c>
      <c r="G10" s="14">
        <v>14691</v>
      </c>
      <c r="H10" s="14">
        <v>456060</v>
      </c>
      <c r="I10" s="14">
        <v>169017</v>
      </c>
      <c r="J10" s="14">
        <v>218744</v>
      </c>
      <c r="K10" s="14">
        <v>123831</v>
      </c>
      <c r="L10" s="14">
        <v>45672</v>
      </c>
      <c r="M10" s="14">
        <v>40755</v>
      </c>
      <c r="N10" s="14">
        <v>50915</v>
      </c>
      <c r="O10" s="14">
        <v>65247</v>
      </c>
      <c r="P10" s="14">
        <v>12101</v>
      </c>
      <c r="Q10" s="14">
        <v>17679</v>
      </c>
      <c r="R10" s="17">
        <v>16068</v>
      </c>
      <c r="S10" s="14">
        <v>31812</v>
      </c>
      <c r="T10" s="14">
        <v>16218</v>
      </c>
      <c r="U10" s="14">
        <v>4972</v>
      </c>
      <c r="V10" s="14">
        <f t="shared" ref="V10:V15" si="1">SUM(C10:U10)</f>
        <v>2488526</v>
      </c>
      <c r="W10" s="11" t="s">
        <v>40</v>
      </c>
    </row>
    <row r="11" spans="1:23">
      <c r="A11" s="15" t="s">
        <v>51</v>
      </c>
      <c r="B11" s="8" t="s">
        <v>52</v>
      </c>
      <c r="C11" s="9">
        <v>662000</v>
      </c>
      <c r="D11" s="10">
        <v>246252</v>
      </c>
      <c r="E11" s="10">
        <v>458266</v>
      </c>
      <c r="F11" s="10">
        <v>192950</v>
      </c>
      <c r="G11" s="10">
        <v>21272</v>
      </c>
      <c r="H11" s="10">
        <v>608722</v>
      </c>
      <c r="I11" s="10">
        <v>223817</v>
      </c>
      <c r="J11" s="10">
        <v>289665</v>
      </c>
      <c r="K11" s="18">
        <v>164722</v>
      </c>
      <c r="L11" s="10">
        <v>57180</v>
      </c>
      <c r="M11" s="10">
        <v>56907</v>
      </c>
      <c r="N11" s="10">
        <v>79204</v>
      </c>
      <c r="O11" s="10">
        <v>98501</v>
      </c>
      <c r="P11" s="10">
        <v>15689</v>
      </c>
      <c r="Q11" s="10">
        <v>24093</v>
      </c>
      <c r="R11" s="10">
        <v>24538</v>
      </c>
      <c r="S11" s="10">
        <v>46439</v>
      </c>
      <c r="T11" s="10">
        <v>22648</v>
      </c>
      <c r="U11" s="10">
        <v>6982</v>
      </c>
      <c r="V11" s="10">
        <f t="shared" si="1"/>
        <v>3299847</v>
      </c>
      <c r="W11" s="11" t="s">
        <v>40</v>
      </c>
    </row>
    <row r="12" spans="1:23">
      <c r="A12" s="16" t="s">
        <v>53</v>
      </c>
      <c r="B12" s="12" t="s">
        <v>54</v>
      </c>
      <c r="C12" s="13"/>
      <c r="D12" s="14"/>
      <c r="E12" s="14"/>
      <c r="F12" s="14"/>
      <c r="G12" s="14"/>
      <c r="H12" s="14"/>
      <c r="I12" s="14"/>
      <c r="J12" s="14"/>
      <c r="K12" s="1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f t="shared" si="1"/>
        <v>0</v>
      </c>
      <c r="W12" s="11" t="s">
        <v>40</v>
      </c>
    </row>
    <row r="13" spans="1:23">
      <c r="A13" s="15" t="s">
        <v>55</v>
      </c>
      <c r="B13" s="8" t="s">
        <v>56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8"/>
      <c r="S13" s="20"/>
      <c r="T13" s="20"/>
      <c r="U13" s="20"/>
      <c r="V13" s="10">
        <f t="shared" si="1"/>
        <v>0</v>
      </c>
      <c r="W13" s="11" t="s">
        <v>40</v>
      </c>
    </row>
    <row r="14" spans="1:23">
      <c r="A14" s="16" t="s">
        <v>57</v>
      </c>
      <c r="B14" s="12" t="s">
        <v>58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4">
        <f t="shared" si="1"/>
        <v>0</v>
      </c>
      <c r="W14" s="11" t="s">
        <v>40</v>
      </c>
    </row>
    <row r="15" spans="1:23">
      <c r="A15" s="15" t="s">
        <v>59</v>
      </c>
      <c r="B15" s="8" t="s">
        <v>60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>
        <f t="shared" si="1"/>
        <v>0</v>
      </c>
      <c r="W15" s="11" t="s">
        <v>40</v>
      </c>
    </row>
    <row r="16" spans="1:23">
      <c r="A16" s="16" t="s">
        <v>61</v>
      </c>
      <c r="B16" s="12" t="s">
        <v>62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14">
        <f>SUM(C16:U16)</f>
        <v>0</v>
      </c>
      <c r="W16" s="11" t="s">
        <v>40</v>
      </c>
    </row>
    <row r="17" spans="1:23" ht="15.75" customHeight="1">
      <c r="A17" s="26" t="s">
        <v>18</v>
      </c>
      <c r="B17" s="27" t="s">
        <v>37</v>
      </c>
      <c r="C17" s="22">
        <f>SUM(C5:C16)</f>
        <v>2520922</v>
      </c>
      <c r="D17" s="22">
        <f t="shared" ref="D17:U17" si="2">SUM(D5:D16)</f>
        <v>959238</v>
      </c>
      <c r="E17" s="22">
        <f t="shared" si="2"/>
        <v>1113353</v>
      </c>
      <c r="F17" s="22">
        <f t="shared" si="2"/>
        <v>452279</v>
      </c>
      <c r="G17" s="22">
        <f t="shared" si="2"/>
        <v>42218</v>
      </c>
      <c r="H17" s="22">
        <f t="shared" si="2"/>
        <v>1538756</v>
      </c>
      <c r="I17" s="22">
        <f t="shared" si="2"/>
        <v>593111</v>
      </c>
      <c r="J17" s="22">
        <f t="shared" si="2"/>
        <v>681874</v>
      </c>
      <c r="K17" s="22">
        <f t="shared" si="2"/>
        <v>364768</v>
      </c>
      <c r="L17" s="22">
        <f t="shared" si="2"/>
        <v>134751</v>
      </c>
      <c r="M17" s="22">
        <f t="shared" si="2"/>
        <v>125225</v>
      </c>
      <c r="N17" s="22">
        <f t="shared" si="2"/>
        <v>159344</v>
      </c>
      <c r="O17" s="22">
        <f t="shared" si="2"/>
        <v>217689</v>
      </c>
      <c r="P17" s="22">
        <f t="shared" si="2"/>
        <v>37017</v>
      </c>
      <c r="Q17" s="22">
        <f t="shared" si="2"/>
        <v>59440</v>
      </c>
      <c r="R17" s="22">
        <f t="shared" si="2"/>
        <v>50266</v>
      </c>
      <c r="S17" s="22">
        <f t="shared" si="2"/>
        <v>96304</v>
      </c>
      <c r="T17" s="22">
        <f t="shared" si="2"/>
        <v>50242</v>
      </c>
      <c r="U17" s="22">
        <f t="shared" si="2"/>
        <v>17604</v>
      </c>
      <c r="V17" s="22">
        <f t="shared" ref="V17" si="3">SUM(C17:U17)</f>
        <v>9214401</v>
      </c>
      <c r="W17" s="11" t="s">
        <v>40</v>
      </c>
    </row>
    <row r="18" spans="1:23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</row>
    <row r="19" spans="1:23" ht="17.25">
      <c r="A19" s="1">
        <v>2015</v>
      </c>
      <c r="B19" s="2"/>
      <c r="C19" s="3" t="s">
        <v>65</v>
      </c>
      <c r="D19" s="3" t="s">
        <v>0</v>
      </c>
      <c r="E19" s="3" t="s">
        <v>1</v>
      </c>
      <c r="F19" s="3" t="s">
        <v>2</v>
      </c>
      <c r="G19" s="3" t="s">
        <v>3</v>
      </c>
      <c r="H19" s="3" t="s">
        <v>4</v>
      </c>
      <c r="I19" s="3" t="s">
        <v>66</v>
      </c>
      <c r="J19" s="3" t="s">
        <v>6</v>
      </c>
      <c r="K19" s="3" t="s">
        <v>7</v>
      </c>
      <c r="L19" s="3" t="s">
        <v>8</v>
      </c>
      <c r="M19" s="3" t="s">
        <v>9</v>
      </c>
      <c r="N19" s="3" t="s">
        <v>10</v>
      </c>
      <c r="O19" s="3" t="s">
        <v>11</v>
      </c>
      <c r="P19" s="3" t="s">
        <v>12</v>
      </c>
      <c r="Q19" s="3" t="s">
        <v>13</v>
      </c>
      <c r="R19" s="3" t="s">
        <v>14</v>
      </c>
      <c r="S19" s="3" t="s">
        <v>15</v>
      </c>
      <c r="T19" s="3" t="s">
        <v>16</v>
      </c>
      <c r="U19" s="3" t="s">
        <v>17</v>
      </c>
      <c r="V19" s="3" t="s">
        <v>18</v>
      </c>
      <c r="W19" s="68" t="s">
        <v>150</v>
      </c>
    </row>
    <row r="20" spans="1:23" ht="17.25">
      <c r="A20" s="6"/>
      <c r="B20" s="7"/>
      <c r="C20" s="3" t="s">
        <v>67</v>
      </c>
      <c r="D20" s="3" t="s">
        <v>19</v>
      </c>
      <c r="E20" s="3" t="s">
        <v>20</v>
      </c>
      <c r="F20" s="3" t="s">
        <v>21</v>
      </c>
      <c r="G20" s="3" t="s">
        <v>22</v>
      </c>
      <c r="H20" s="3" t="s">
        <v>23</v>
      </c>
      <c r="I20" s="3" t="s">
        <v>24</v>
      </c>
      <c r="J20" s="3" t="s">
        <v>25</v>
      </c>
      <c r="K20" s="3" t="s">
        <v>26</v>
      </c>
      <c r="L20" s="3" t="s">
        <v>68</v>
      </c>
      <c r="M20" s="3" t="s">
        <v>28</v>
      </c>
      <c r="N20" s="3" t="s">
        <v>29</v>
      </c>
      <c r="O20" s="3" t="s">
        <v>30</v>
      </c>
      <c r="P20" s="3" t="s">
        <v>31</v>
      </c>
      <c r="Q20" s="3" t="s">
        <v>32</v>
      </c>
      <c r="R20" s="3" t="s">
        <v>33</v>
      </c>
      <c r="S20" s="3" t="s">
        <v>34</v>
      </c>
      <c r="T20" s="3" t="s">
        <v>35</v>
      </c>
      <c r="U20" s="3" t="s">
        <v>36</v>
      </c>
      <c r="V20" s="3" t="s">
        <v>37</v>
      </c>
      <c r="W20" s="69" t="s">
        <v>151</v>
      </c>
    </row>
    <row r="21" spans="1:23">
      <c r="A21" s="8" t="s">
        <v>38</v>
      </c>
      <c r="B21" s="8" t="s">
        <v>39</v>
      </c>
      <c r="C21" s="71">
        <v>186658</v>
      </c>
      <c r="D21" s="72">
        <v>77823</v>
      </c>
      <c r="E21" s="72">
        <v>76</v>
      </c>
      <c r="F21" s="72">
        <v>0</v>
      </c>
      <c r="G21" s="72">
        <v>0</v>
      </c>
      <c r="H21" s="72">
        <v>186</v>
      </c>
      <c r="I21" s="72">
        <v>2158</v>
      </c>
      <c r="J21" s="72">
        <v>7</v>
      </c>
      <c r="K21" s="72">
        <v>0</v>
      </c>
      <c r="L21" s="72">
        <v>0</v>
      </c>
      <c r="M21" s="72">
        <v>3</v>
      </c>
      <c r="N21" s="72">
        <v>2</v>
      </c>
      <c r="O21" s="72">
        <v>11</v>
      </c>
      <c r="P21" s="72">
        <v>0</v>
      </c>
      <c r="Q21" s="72">
        <v>0</v>
      </c>
      <c r="R21" s="72">
        <v>0</v>
      </c>
      <c r="S21" s="72">
        <v>0</v>
      </c>
      <c r="T21" s="72">
        <v>77</v>
      </c>
      <c r="U21" s="72">
        <v>0</v>
      </c>
      <c r="V21" s="72">
        <v>267001</v>
      </c>
      <c r="W21" s="11" t="s">
        <v>154</v>
      </c>
    </row>
    <row r="22" spans="1:23">
      <c r="A22" s="12" t="s">
        <v>41</v>
      </c>
      <c r="B22" s="12" t="s">
        <v>42</v>
      </c>
      <c r="C22" s="73">
        <v>150510</v>
      </c>
      <c r="D22" s="14">
        <v>68365</v>
      </c>
      <c r="E22" s="14">
        <v>28</v>
      </c>
      <c r="F22" s="14">
        <v>0</v>
      </c>
      <c r="G22" s="14">
        <v>0</v>
      </c>
      <c r="H22" s="14">
        <v>195</v>
      </c>
      <c r="I22" s="14">
        <v>1575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38</v>
      </c>
      <c r="R22" s="14">
        <v>0</v>
      </c>
      <c r="S22" s="14">
        <v>0</v>
      </c>
      <c r="T22" s="14">
        <v>1</v>
      </c>
      <c r="U22" s="14">
        <v>0</v>
      </c>
      <c r="V22" s="14">
        <v>220712</v>
      </c>
      <c r="W22" s="11" t="s">
        <v>154</v>
      </c>
    </row>
    <row r="23" spans="1:23">
      <c r="A23" s="8" t="s">
        <v>69</v>
      </c>
      <c r="B23" s="8" t="s">
        <v>44</v>
      </c>
      <c r="C23" s="71">
        <v>217745</v>
      </c>
      <c r="D23" s="72">
        <v>87143</v>
      </c>
      <c r="E23" s="72">
        <v>1576</v>
      </c>
      <c r="F23" s="72">
        <v>911</v>
      </c>
      <c r="G23" s="72">
        <v>0</v>
      </c>
      <c r="H23" s="72">
        <v>7168</v>
      </c>
      <c r="I23" s="72">
        <v>5855</v>
      </c>
      <c r="J23" s="72">
        <v>2161</v>
      </c>
      <c r="K23" s="72">
        <v>173</v>
      </c>
      <c r="L23" s="72">
        <v>179</v>
      </c>
      <c r="M23" s="72">
        <v>5</v>
      </c>
      <c r="N23" s="72">
        <v>2</v>
      </c>
      <c r="O23" s="72">
        <v>176</v>
      </c>
      <c r="P23" s="72">
        <v>179</v>
      </c>
      <c r="Q23" s="72">
        <v>1482</v>
      </c>
      <c r="R23" s="72">
        <v>0</v>
      </c>
      <c r="S23" s="72">
        <v>0</v>
      </c>
      <c r="T23" s="72">
        <v>0</v>
      </c>
      <c r="U23" s="72">
        <v>0</v>
      </c>
      <c r="V23" s="72">
        <v>324755</v>
      </c>
      <c r="W23" s="11" t="s">
        <v>154</v>
      </c>
    </row>
    <row r="24" spans="1:23">
      <c r="A24" s="12" t="s">
        <v>45</v>
      </c>
      <c r="B24" s="12" t="s">
        <v>46</v>
      </c>
      <c r="C24" s="73">
        <v>312663</v>
      </c>
      <c r="D24" s="14">
        <v>114553</v>
      </c>
      <c r="E24" s="14">
        <v>60603</v>
      </c>
      <c r="F24" s="14">
        <v>17299</v>
      </c>
      <c r="G24" s="14">
        <v>500</v>
      </c>
      <c r="H24" s="14">
        <v>100158</v>
      </c>
      <c r="I24" s="14">
        <v>48176</v>
      </c>
      <c r="J24" s="14">
        <v>25959</v>
      </c>
      <c r="K24" s="14">
        <v>3952</v>
      </c>
      <c r="L24" s="14">
        <v>1785</v>
      </c>
      <c r="M24" s="14">
        <v>1027</v>
      </c>
      <c r="N24" s="14">
        <v>1540</v>
      </c>
      <c r="O24" s="14">
        <v>7495</v>
      </c>
      <c r="P24" s="14">
        <v>3883</v>
      </c>
      <c r="Q24" s="14">
        <v>3088</v>
      </c>
      <c r="R24" s="14">
        <v>1420</v>
      </c>
      <c r="S24" s="14">
        <v>2</v>
      </c>
      <c r="T24" s="14">
        <v>1177</v>
      </c>
      <c r="U24" s="14">
        <v>1922</v>
      </c>
      <c r="V24" s="14">
        <v>707202</v>
      </c>
      <c r="W24" s="11" t="s">
        <v>154</v>
      </c>
    </row>
    <row r="25" spans="1:23">
      <c r="A25" s="15" t="s">
        <v>47</v>
      </c>
      <c r="B25" s="8" t="s">
        <v>48</v>
      </c>
      <c r="C25" s="71">
        <v>406669</v>
      </c>
      <c r="D25" s="72">
        <v>145280</v>
      </c>
      <c r="E25" s="72">
        <v>226113</v>
      </c>
      <c r="F25" s="72">
        <v>128753</v>
      </c>
      <c r="G25" s="72">
        <v>5735</v>
      </c>
      <c r="H25" s="72">
        <v>307844</v>
      </c>
      <c r="I25" s="72">
        <v>124066</v>
      </c>
      <c r="J25" s="72">
        <v>125043</v>
      </c>
      <c r="K25" s="72">
        <v>66801</v>
      </c>
      <c r="L25" s="72">
        <v>25359</v>
      </c>
      <c r="M25" s="72">
        <v>21369</v>
      </c>
      <c r="N25" s="72">
        <v>22647</v>
      </c>
      <c r="O25" s="72">
        <v>37450</v>
      </c>
      <c r="P25" s="72">
        <v>18953</v>
      </c>
      <c r="Q25" s="72">
        <v>10248</v>
      </c>
      <c r="R25" s="72">
        <v>14832</v>
      </c>
      <c r="S25" s="72">
        <v>17070</v>
      </c>
      <c r="T25" s="72">
        <v>9029</v>
      </c>
      <c r="U25" s="72">
        <v>11919</v>
      </c>
      <c r="V25" s="72">
        <v>1725180</v>
      </c>
      <c r="W25" s="11" t="s">
        <v>154</v>
      </c>
    </row>
    <row r="26" spans="1:23">
      <c r="A26" s="16" t="s">
        <v>49</v>
      </c>
      <c r="B26" s="12" t="s">
        <v>50</v>
      </c>
      <c r="C26" s="73">
        <v>508215</v>
      </c>
      <c r="D26" s="14">
        <v>192149</v>
      </c>
      <c r="E26" s="14">
        <v>316806</v>
      </c>
      <c r="F26" s="14">
        <v>169089</v>
      </c>
      <c r="G26" s="14">
        <v>15458</v>
      </c>
      <c r="H26" s="14">
        <v>415260</v>
      </c>
      <c r="I26" s="14">
        <v>157011</v>
      </c>
      <c r="J26" s="14">
        <v>198564</v>
      </c>
      <c r="K26" s="14">
        <v>118963</v>
      </c>
      <c r="L26" s="14">
        <v>43545</v>
      </c>
      <c r="M26" s="14">
        <v>37814</v>
      </c>
      <c r="N26" s="14">
        <v>42292</v>
      </c>
      <c r="O26" s="14">
        <v>60217</v>
      </c>
      <c r="P26" s="14">
        <v>10707</v>
      </c>
      <c r="Q26" s="14">
        <v>15681</v>
      </c>
      <c r="R26" s="17">
        <v>25924</v>
      </c>
      <c r="S26" s="14">
        <v>30736</v>
      </c>
      <c r="T26" s="14">
        <v>16210</v>
      </c>
      <c r="U26" s="14">
        <v>14951</v>
      </c>
      <c r="V26" s="14">
        <v>2389592</v>
      </c>
      <c r="W26" s="11" t="s">
        <v>154</v>
      </c>
    </row>
    <row r="27" spans="1:23">
      <c r="A27" s="15" t="s">
        <v>51</v>
      </c>
      <c r="B27" s="8" t="s">
        <v>52</v>
      </c>
      <c r="C27" s="71">
        <v>603743</v>
      </c>
      <c r="D27" s="72">
        <v>220962</v>
      </c>
      <c r="E27" s="72">
        <v>410758</v>
      </c>
      <c r="F27" s="72">
        <v>221746</v>
      </c>
      <c r="G27" s="72">
        <v>21367</v>
      </c>
      <c r="H27" s="72">
        <v>540115</v>
      </c>
      <c r="I27" s="72">
        <v>197631</v>
      </c>
      <c r="J27" s="72">
        <v>252642</v>
      </c>
      <c r="K27" s="18">
        <v>150974</v>
      </c>
      <c r="L27" s="72">
        <v>52704</v>
      </c>
      <c r="M27" s="72">
        <v>45320</v>
      </c>
      <c r="N27" s="72">
        <v>78580</v>
      </c>
      <c r="O27" s="72">
        <v>84856</v>
      </c>
      <c r="P27" s="72">
        <v>13504</v>
      </c>
      <c r="Q27" s="72">
        <v>18003</v>
      </c>
      <c r="R27" s="72">
        <v>29305</v>
      </c>
      <c r="S27" s="72">
        <v>42467</v>
      </c>
      <c r="T27" s="72">
        <v>20845</v>
      </c>
      <c r="U27" s="72">
        <v>18373</v>
      </c>
      <c r="V27" s="72">
        <v>3023895</v>
      </c>
      <c r="W27" s="11" t="s">
        <v>154</v>
      </c>
    </row>
    <row r="28" spans="1:23">
      <c r="A28" s="16" t="s">
        <v>70</v>
      </c>
      <c r="B28" s="12" t="s">
        <v>54</v>
      </c>
      <c r="C28" s="73">
        <v>564678</v>
      </c>
      <c r="D28" s="14">
        <v>211780</v>
      </c>
      <c r="E28" s="14">
        <v>419703</v>
      </c>
      <c r="F28" s="14">
        <v>222056</v>
      </c>
      <c r="G28" s="14">
        <v>20389</v>
      </c>
      <c r="H28" s="14">
        <v>555089</v>
      </c>
      <c r="I28" s="14">
        <v>181796</v>
      </c>
      <c r="J28" s="14">
        <v>254199</v>
      </c>
      <c r="K28" s="19">
        <v>148855</v>
      </c>
      <c r="L28" s="14">
        <v>54571</v>
      </c>
      <c r="M28" s="14">
        <v>46019</v>
      </c>
      <c r="N28" s="14">
        <v>85532</v>
      </c>
      <c r="O28" s="14">
        <v>92442</v>
      </c>
      <c r="P28" s="14">
        <v>14162</v>
      </c>
      <c r="Q28" s="14">
        <v>18982</v>
      </c>
      <c r="R28" s="14">
        <v>30975</v>
      </c>
      <c r="S28" s="14">
        <v>44626</v>
      </c>
      <c r="T28" s="14">
        <v>20719</v>
      </c>
      <c r="U28" s="14">
        <v>16586</v>
      </c>
      <c r="V28" s="14">
        <v>3003159</v>
      </c>
      <c r="W28" s="11" t="s">
        <v>154</v>
      </c>
    </row>
    <row r="29" spans="1:23">
      <c r="A29" s="15" t="s">
        <v>71</v>
      </c>
      <c r="B29" s="8" t="s">
        <v>72</v>
      </c>
      <c r="C29" s="20">
        <v>472270</v>
      </c>
      <c r="D29" s="20">
        <v>158470</v>
      </c>
      <c r="E29" s="20">
        <v>318483</v>
      </c>
      <c r="F29" s="20">
        <v>156238</v>
      </c>
      <c r="G29" s="20">
        <v>14801</v>
      </c>
      <c r="H29" s="20">
        <v>423288</v>
      </c>
      <c r="I29" s="20">
        <v>146078</v>
      </c>
      <c r="J29" s="20">
        <v>176313</v>
      </c>
      <c r="K29" s="20">
        <v>102081</v>
      </c>
      <c r="L29" s="20">
        <v>36345</v>
      </c>
      <c r="M29" s="20">
        <v>32018</v>
      </c>
      <c r="N29" s="20">
        <v>39906</v>
      </c>
      <c r="O29" s="20">
        <v>56463</v>
      </c>
      <c r="P29" s="20">
        <v>9723</v>
      </c>
      <c r="Q29" s="20">
        <v>12951</v>
      </c>
      <c r="R29" s="18">
        <v>22438</v>
      </c>
      <c r="S29" s="20">
        <v>24361</v>
      </c>
      <c r="T29" s="20">
        <v>12720</v>
      </c>
      <c r="U29" s="20">
        <v>10626</v>
      </c>
      <c r="V29" s="72">
        <v>2225573</v>
      </c>
      <c r="W29" s="11" t="s">
        <v>154</v>
      </c>
    </row>
    <row r="30" spans="1:23">
      <c r="A30" s="16" t="s">
        <v>57</v>
      </c>
      <c r="B30" s="12" t="s">
        <v>58</v>
      </c>
      <c r="C30" s="21">
        <v>336535</v>
      </c>
      <c r="D30" s="21">
        <v>119530</v>
      </c>
      <c r="E30" s="21">
        <v>133286</v>
      </c>
      <c r="F30" s="21">
        <v>54516</v>
      </c>
      <c r="G30" s="21">
        <v>616</v>
      </c>
      <c r="H30" s="21">
        <v>190258</v>
      </c>
      <c r="I30" s="21">
        <v>70778</v>
      </c>
      <c r="J30" s="21">
        <v>56714</v>
      </c>
      <c r="K30" s="21">
        <v>14420</v>
      </c>
      <c r="L30" s="21">
        <v>3029</v>
      </c>
      <c r="M30" s="21">
        <v>6552</v>
      </c>
      <c r="N30" s="21">
        <v>5307</v>
      </c>
      <c r="O30" s="21">
        <v>17143</v>
      </c>
      <c r="P30" s="21">
        <v>2029</v>
      </c>
      <c r="Q30" s="21">
        <v>5065</v>
      </c>
      <c r="R30" s="21">
        <v>1936</v>
      </c>
      <c r="S30" s="21">
        <v>230</v>
      </c>
      <c r="T30" s="21">
        <v>1964</v>
      </c>
      <c r="U30" s="21">
        <v>1088</v>
      </c>
      <c r="V30" s="14">
        <v>1020996</v>
      </c>
      <c r="W30" s="11" t="s">
        <v>154</v>
      </c>
    </row>
    <row r="31" spans="1:23">
      <c r="A31" s="15" t="s">
        <v>59</v>
      </c>
      <c r="B31" s="8" t="s">
        <v>60</v>
      </c>
      <c r="C31" s="20">
        <v>202728</v>
      </c>
      <c r="D31" s="20">
        <v>71448</v>
      </c>
      <c r="E31" s="20">
        <v>551</v>
      </c>
      <c r="F31" s="20">
        <v>54</v>
      </c>
      <c r="G31" s="20">
        <v>0</v>
      </c>
      <c r="H31" s="20">
        <v>2902</v>
      </c>
      <c r="I31" s="20">
        <v>2780</v>
      </c>
      <c r="J31" s="20">
        <v>895</v>
      </c>
      <c r="K31" s="20">
        <v>53</v>
      </c>
      <c r="L31" s="20">
        <v>50</v>
      </c>
      <c r="M31" s="20">
        <v>2</v>
      </c>
      <c r="N31" s="20">
        <v>0</v>
      </c>
      <c r="O31" s="20">
        <v>190</v>
      </c>
      <c r="P31" s="20">
        <v>0</v>
      </c>
      <c r="Q31" s="20">
        <v>872</v>
      </c>
      <c r="R31" s="20">
        <v>0</v>
      </c>
      <c r="S31" s="20">
        <v>0</v>
      </c>
      <c r="T31" s="20">
        <v>109</v>
      </c>
      <c r="U31" s="20">
        <v>3</v>
      </c>
      <c r="V31" s="20">
        <v>282637</v>
      </c>
      <c r="W31" s="11" t="s">
        <v>154</v>
      </c>
    </row>
    <row r="32" spans="1:23">
      <c r="A32" s="16" t="s">
        <v>61</v>
      </c>
      <c r="B32" s="12" t="s">
        <v>62</v>
      </c>
      <c r="C32" s="21">
        <v>189838</v>
      </c>
      <c r="D32" s="21">
        <v>89285</v>
      </c>
      <c r="E32" s="21">
        <v>198</v>
      </c>
      <c r="F32" s="21">
        <v>0</v>
      </c>
      <c r="G32" s="21">
        <v>0</v>
      </c>
      <c r="H32" s="21">
        <v>451</v>
      </c>
      <c r="I32" s="21">
        <v>1890</v>
      </c>
      <c r="J32" s="21">
        <v>161</v>
      </c>
      <c r="K32" s="21">
        <v>0</v>
      </c>
      <c r="L32" s="21">
        <v>0</v>
      </c>
      <c r="M32" s="21">
        <v>0</v>
      </c>
      <c r="N32" s="21">
        <v>4</v>
      </c>
      <c r="O32" s="21">
        <v>0</v>
      </c>
      <c r="P32" s="21">
        <v>0</v>
      </c>
      <c r="Q32" s="21">
        <v>98</v>
      </c>
      <c r="R32" s="21">
        <v>0</v>
      </c>
      <c r="S32" s="21">
        <v>0</v>
      </c>
      <c r="T32" s="21">
        <v>6</v>
      </c>
      <c r="U32" s="21">
        <v>7</v>
      </c>
      <c r="V32" s="14">
        <v>281938</v>
      </c>
      <c r="W32" s="11" t="s">
        <v>154</v>
      </c>
    </row>
    <row r="33" spans="1:23">
      <c r="A33" s="26" t="s">
        <v>18</v>
      </c>
      <c r="B33" s="27" t="s">
        <v>37</v>
      </c>
      <c r="C33" s="22">
        <f t="shared" ref="C33:U33" si="4">SUM(C21:C32)</f>
        <v>4152252</v>
      </c>
      <c r="D33" s="22">
        <f t="shared" si="4"/>
        <v>1556788</v>
      </c>
      <c r="E33" s="22">
        <f t="shared" si="4"/>
        <v>1888181</v>
      </c>
      <c r="F33" s="22">
        <f t="shared" si="4"/>
        <v>970662</v>
      </c>
      <c r="G33" s="22">
        <f t="shared" si="4"/>
        <v>78866</v>
      </c>
      <c r="H33" s="22">
        <f t="shared" si="4"/>
        <v>2542914</v>
      </c>
      <c r="I33" s="22">
        <f t="shared" si="4"/>
        <v>939794</v>
      </c>
      <c r="J33" s="22">
        <f t="shared" si="4"/>
        <v>1092658</v>
      </c>
      <c r="K33" s="22">
        <f t="shared" si="4"/>
        <v>606272</v>
      </c>
      <c r="L33" s="22">
        <f t="shared" si="4"/>
        <v>217567</v>
      </c>
      <c r="M33" s="22">
        <f t="shared" si="4"/>
        <v>190129</v>
      </c>
      <c r="N33" s="22">
        <f t="shared" si="4"/>
        <v>275812</v>
      </c>
      <c r="O33" s="22">
        <f t="shared" si="4"/>
        <v>356443</v>
      </c>
      <c r="P33" s="22">
        <f t="shared" si="4"/>
        <v>73140</v>
      </c>
      <c r="Q33" s="22">
        <f t="shared" si="4"/>
        <v>86508</v>
      </c>
      <c r="R33" s="22">
        <f t="shared" si="4"/>
        <v>126830</v>
      </c>
      <c r="S33" s="22">
        <f t="shared" si="4"/>
        <v>159492</v>
      </c>
      <c r="T33" s="22">
        <f t="shared" si="4"/>
        <v>82857</v>
      </c>
      <c r="U33" s="22">
        <f t="shared" si="4"/>
        <v>75475</v>
      </c>
      <c r="V33" s="22">
        <f>SUM(C33:U33)</f>
        <v>15472640</v>
      </c>
      <c r="W33" s="11" t="s">
        <v>154</v>
      </c>
    </row>
    <row r="34" spans="1:23">
      <c r="A34" s="26" t="s">
        <v>63</v>
      </c>
      <c r="B34" s="27" t="s">
        <v>64</v>
      </c>
      <c r="C34" s="22">
        <f>SUM(C21:C27)</f>
        <v>2386203</v>
      </c>
      <c r="D34" s="22">
        <f t="shared" ref="D34:V34" si="5">SUM(D21:D27)</f>
        <v>906275</v>
      </c>
      <c r="E34" s="22">
        <f t="shared" si="5"/>
        <v>1015960</v>
      </c>
      <c r="F34" s="22">
        <f t="shared" si="5"/>
        <v>537798</v>
      </c>
      <c r="G34" s="22">
        <f t="shared" si="5"/>
        <v>43060</v>
      </c>
      <c r="H34" s="22">
        <f t="shared" si="5"/>
        <v>1370926</v>
      </c>
      <c r="I34" s="22">
        <f t="shared" si="5"/>
        <v>536472</v>
      </c>
      <c r="J34" s="22">
        <f t="shared" si="5"/>
        <v>604376</v>
      </c>
      <c r="K34" s="22">
        <f t="shared" si="5"/>
        <v>340863</v>
      </c>
      <c r="L34" s="22">
        <f t="shared" si="5"/>
        <v>123572</v>
      </c>
      <c r="M34" s="22">
        <f t="shared" si="5"/>
        <v>105538</v>
      </c>
      <c r="N34" s="22">
        <f t="shared" si="5"/>
        <v>145063</v>
      </c>
      <c r="O34" s="22">
        <f t="shared" si="5"/>
        <v>190205</v>
      </c>
      <c r="P34" s="22">
        <f t="shared" si="5"/>
        <v>47226</v>
      </c>
      <c r="Q34" s="22">
        <f t="shared" si="5"/>
        <v>48540</v>
      </c>
      <c r="R34" s="22">
        <f t="shared" si="5"/>
        <v>71481</v>
      </c>
      <c r="S34" s="22">
        <f t="shared" si="5"/>
        <v>90275</v>
      </c>
      <c r="T34" s="22">
        <f t="shared" si="5"/>
        <v>47339</v>
      </c>
      <c r="U34" s="22">
        <f t="shared" si="5"/>
        <v>47165</v>
      </c>
      <c r="V34" s="22">
        <f t="shared" si="5"/>
        <v>8658337</v>
      </c>
      <c r="W34" s="11" t="s">
        <v>154</v>
      </c>
    </row>
    <row r="35" spans="1:2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74"/>
      <c r="V35" s="28"/>
      <c r="W35" s="28"/>
    </row>
    <row r="36" spans="1:2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</row>
    <row r="37" spans="1:23">
      <c r="A37" s="79" t="s">
        <v>73</v>
      </c>
      <c r="B37" s="80"/>
      <c r="C37" s="3" t="s">
        <v>65</v>
      </c>
      <c r="D37" s="3" t="s">
        <v>0</v>
      </c>
      <c r="E37" s="3" t="s">
        <v>1</v>
      </c>
      <c r="F37" s="3" t="s">
        <v>2</v>
      </c>
      <c r="G37" s="3" t="s">
        <v>3</v>
      </c>
      <c r="H37" s="3" t="s">
        <v>4</v>
      </c>
      <c r="I37" s="3" t="s">
        <v>66</v>
      </c>
      <c r="J37" s="3" t="s">
        <v>6</v>
      </c>
      <c r="K37" s="3" t="s">
        <v>7</v>
      </c>
      <c r="L37" s="3" t="s">
        <v>8</v>
      </c>
      <c r="M37" s="3" t="s">
        <v>9</v>
      </c>
      <c r="N37" s="3" t="s">
        <v>10</v>
      </c>
      <c r="O37" s="3" t="s">
        <v>11</v>
      </c>
      <c r="P37" s="3" t="s">
        <v>12</v>
      </c>
      <c r="Q37" s="3" t="s">
        <v>13</v>
      </c>
      <c r="R37" s="3" t="s">
        <v>14</v>
      </c>
      <c r="S37" s="3" t="s">
        <v>15</v>
      </c>
      <c r="T37" s="3" t="s">
        <v>16</v>
      </c>
      <c r="U37" s="3" t="s">
        <v>17</v>
      </c>
      <c r="V37" s="3" t="s">
        <v>18</v>
      </c>
      <c r="W37" s="30"/>
    </row>
    <row r="38" spans="1:23">
      <c r="A38" s="81" t="s">
        <v>74</v>
      </c>
      <c r="B38" s="82"/>
      <c r="C38" s="3" t="s">
        <v>67</v>
      </c>
      <c r="D38" s="3" t="s">
        <v>19</v>
      </c>
      <c r="E38" s="3" t="s">
        <v>20</v>
      </c>
      <c r="F38" s="3" t="s">
        <v>21</v>
      </c>
      <c r="G38" s="3" t="s">
        <v>22</v>
      </c>
      <c r="H38" s="3" t="s">
        <v>23</v>
      </c>
      <c r="I38" s="3" t="s">
        <v>24</v>
      </c>
      <c r="J38" s="3" t="s">
        <v>25</v>
      </c>
      <c r="K38" s="3" t="s">
        <v>26</v>
      </c>
      <c r="L38" s="3" t="s">
        <v>68</v>
      </c>
      <c r="M38" s="3" t="s">
        <v>28</v>
      </c>
      <c r="N38" s="3" t="s">
        <v>29</v>
      </c>
      <c r="O38" s="3" t="s">
        <v>30</v>
      </c>
      <c r="P38" s="3" t="s">
        <v>31</v>
      </c>
      <c r="Q38" s="3" t="s">
        <v>32</v>
      </c>
      <c r="R38" s="3" t="s">
        <v>33</v>
      </c>
      <c r="S38" s="3" t="s">
        <v>34</v>
      </c>
      <c r="T38" s="3" t="s">
        <v>35</v>
      </c>
      <c r="U38" s="3" t="s">
        <v>36</v>
      </c>
      <c r="V38" s="3" t="s">
        <v>37</v>
      </c>
      <c r="W38" s="30"/>
    </row>
    <row r="39" spans="1:23">
      <c r="A39" s="31" t="s">
        <v>38</v>
      </c>
      <c r="B39" s="31" t="s">
        <v>39</v>
      </c>
      <c r="C39" s="32">
        <f>IF(C21=0,"",(C5/C21 -1))</f>
        <v>5.7859829206355906E-2</v>
      </c>
      <c r="D39" s="32">
        <f>IF(D21=0,"",(D5/D21 -1))</f>
        <v>-5.7669326548706712E-2</v>
      </c>
      <c r="E39" s="32">
        <f>IF(E21=0,"",(E5/E21 -1))</f>
        <v>0.30263157894736836</v>
      </c>
      <c r="F39" s="32" t="str">
        <f>IF(F21=0,"",(F5/F21 -1))</f>
        <v/>
      </c>
      <c r="G39" s="32" t="str">
        <f t="shared" ref="G39:V39" si="6">IF(G21=0,"",(G5/G21 -1))</f>
        <v/>
      </c>
      <c r="H39" s="32">
        <f t="shared" si="6"/>
        <v>-1</v>
      </c>
      <c r="I39" s="32">
        <f t="shared" si="6"/>
        <v>4.6339202965709037E-2</v>
      </c>
      <c r="J39" s="32">
        <f t="shared" si="6"/>
        <v>-1</v>
      </c>
      <c r="K39" s="32" t="str">
        <f t="shared" si="6"/>
        <v/>
      </c>
      <c r="L39" s="32" t="str">
        <f t="shared" si="6"/>
        <v/>
      </c>
      <c r="M39" s="32">
        <f t="shared" si="6"/>
        <v>-1</v>
      </c>
      <c r="N39" s="32">
        <f t="shared" si="6"/>
        <v>-1</v>
      </c>
      <c r="O39" s="32">
        <f t="shared" si="6"/>
        <v>21.363636363636363</v>
      </c>
      <c r="P39" s="32" t="str">
        <f t="shared" si="6"/>
        <v/>
      </c>
      <c r="Q39" s="32" t="str">
        <f t="shared" si="6"/>
        <v/>
      </c>
      <c r="R39" s="32" t="str">
        <f t="shared" si="6"/>
        <v/>
      </c>
      <c r="S39" s="32" t="str">
        <f t="shared" si="6"/>
        <v/>
      </c>
      <c r="T39" s="32">
        <f t="shared" si="6"/>
        <v>2.8571428571428572</v>
      </c>
      <c r="U39" s="32" t="str">
        <f t="shared" si="6"/>
        <v/>
      </c>
      <c r="V39" s="32">
        <f t="shared" si="6"/>
        <v>2.5093538975509366E-2</v>
      </c>
      <c r="W39" s="30"/>
    </row>
    <row r="40" spans="1:23">
      <c r="A40" s="33" t="s">
        <v>41</v>
      </c>
      <c r="B40" s="33" t="s">
        <v>42</v>
      </c>
      <c r="C40" s="34">
        <f t="shared" ref="C40:V50" si="7">IF(C22=0,"",(C6/C22 -1))</f>
        <v>0.16800212610457788</v>
      </c>
      <c r="D40" s="34">
        <f t="shared" si="7"/>
        <v>-9.6979448548233371E-3</v>
      </c>
      <c r="E40" s="34">
        <f t="shared" si="7"/>
        <v>8.8928571428571423</v>
      </c>
      <c r="F40" s="34" t="str">
        <f t="shared" ref="F40:V40" si="8">IF(F22=0,"",(F6/F22 -1))</f>
        <v/>
      </c>
      <c r="G40" s="34" t="str">
        <f t="shared" si="8"/>
        <v/>
      </c>
      <c r="H40" s="34">
        <f t="shared" si="8"/>
        <v>-5.1282051282051322E-2</v>
      </c>
      <c r="I40" s="34">
        <f t="shared" si="8"/>
        <v>0.40507936507936515</v>
      </c>
      <c r="J40" s="34" t="str">
        <f t="shared" si="8"/>
        <v/>
      </c>
      <c r="K40" s="34" t="str">
        <f t="shared" si="8"/>
        <v/>
      </c>
      <c r="L40" s="34" t="str">
        <f t="shared" si="8"/>
        <v/>
      </c>
      <c r="M40" s="34" t="str">
        <f t="shared" si="8"/>
        <v/>
      </c>
      <c r="N40" s="34" t="str">
        <f t="shared" si="8"/>
        <v/>
      </c>
      <c r="O40" s="34" t="str">
        <f t="shared" si="8"/>
        <v/>
      </c>
      <c r="P40" s="34" t="str">
        <f t="shared" si="8"/>
        <v/>
      </c>
      <c r="Q40" s="34">
        <f t="shared" si="8"/>
        <v>4.7894736842105265</v>
      </c>
      <c r="R40" s="34" t="str">
        <f t="shared" si="8"/>
        <v/>
      </c>
      <c r="S40" s="34" t="str">
        <f t="shared" si="8"/>
        <v/>
      </c>
      <c r="T40" s="34">
        <f t="shared" si="8"/>
        <v>-1</v>
      </c>
      <c r="U40" s="34" t="str">
        <f t="shared" si="8"/>
        <v/>
      </c>
      <c r="V40" s="34">
        <f t="shared" si="8"/>
        <v>0.11686722969299357</v>
      </c>
      <c r="W40" s="30"/>
    </row>
    <row r="41" spans="1:23">
      <c r="A41" s="31" t="s">
        <v>69</v>
      </c>
      <c r="B41" s="31" t="s">
        <v>44</v>
      </c>
      <c r="C41" s="32">
        <f t="shared" ref="C41:V41" si="9">IF(C23=0,"",(C7/C23 -1))</f>
        <v>0.10994052676295674</v>
      </c>
      <c r="D41" s="32">
        <f t="shared" si="9"/>
        <v>7.1296604431795974E-2</v>
      </c>
      <c r="E41" s="32">
        <f t="shared" si="9"/>
        <v>1.4460659898477157</v>
      </c>
      <c r="F41" s="32">
        <f t="shared" si="9"/>
        <v>-0.70801317233809002</v>
      </c>
      <c r="G41" s="32" t="str">
        <f t="shared" si="9"/>
        <v/>
      </c>
      <c r="H41" s="32">
        <f t="shared" si="9"/>
        <v>0.42647879464285721</v>
      </c>
      <c r="I41" s="32">
        <f t="shared" si="9"/>
        <v>0.6307429547395389</v>
      </c>
      <c r="J41" s="32">
        <f t="shared" si="9"/>
        <v>-0.35122628412771861</v>
      </c>
      <c r="K41" s="32">
        <f t="shared" si="9"/>
        <v>1.0173410404624277</v>
      </c>
      <c r="L41" s="32">
        <f t="shared" si="9"/>
        <v>-0.12849162011173187</v>
      </c>
      <c r="M41" s="32">
        <f t="shared" si="9"/>
        <v>-1</v>
      </c>
      <c r="N41" s="32">
        <f t="shared" si="9"/>
        <v>-1</v>
      </c>
      <c r="O41" s="32">
        <f t="shared" si="9"/>
        <v>5.25</v>
      </c>
      <c r="P41" s="32">
        <f t="shared" si="9"/>
        <v>-1</v>
      </c>
      <c r="Q41" s="32">
        <f t="shared" si="9"/>
        <v>-4.1160593792172739E-2</v>
      </c>
      <c r="R41" s="32" t="str">
        <f t="shared" si="9"/>
        <v/>
      </c>
      <c r="S41" s="32" t="str">
        <f t="shared" si="9"/>
        <v/>
      </c>
      <c r="T41" s="32" t="str">
        <f t="shared" si="9"/>
        <v/>
      </c>
      <c r="U41" s="32" t="str">
        <f t="shared" si="9"/>
        <v/>
      </c>
      <c r="V41" s="32">
        <f t="shared" si="9"/>
        <v>0.11936998660528708</v>
      </c>
      <c r="W41" s="30"/>
    </row>
    <row r="42" spans="1:23">
      <c r="A42" s="33" t="s">
        <v>45</v>
      </c>
      <c r="B42" s="33" t="s">
        <v>46</v>
      </c>
      <c r="C42" s="34">
        <f t="shared" ref="C42:V42" si="10">IF(C24=0,"",(C8/C24 -1))</f>
        <v>-1.1846620802589358E-2</v>
      </c>
      <c r="D42" s="34">
        <f t="shared" si="10"/>
        <v>3.8881565738129842E-2</v>
      </c>
      <c r="E42" s="34">
        <f t="shared" si="10"/>
        <v>5.6086332359784219E-2</v>
      </c>
      <c r="F42" s="34">
        <f t="shared" si="10"/>
        <v>-0.20590785594543037</v>
      </c>
      <c r="G42" s="34">
        <f t="shared" si="10"/>
        <v>-1</v>
      </c>
      <c r="H42" s="34">
        <f t="shared" si="10"/>
        <v>0.19935501906986963</v>
      </c>
      <c r="I42" s="34">
        <f t="shared" si="10"/>
        <v>0.11900116240451686</v>
      </c>
      <c r="J42" s="34">
        <f t="shared" si="10"/>
        <v>0.10015794136908207</v>
      </c>
      <c r="K42" s="34">
        <f t="shared" si="10"/>
        <v>0.40182186234817818</v>
      </c>
      <c r="L42" s="34">
        <f t="shared" si="10"/>
        <v>0.35350140056022417</v>
      </c>
      <c r="M42" s="34">
        <f t="shared" si="10"/>
        <v>0.93670886075949378</v>
      </c>
      <c r="N42" s="34">
        <f t="shared" si="10"/>
        <v>0.89935064935064934</v>
      </c>
      <c r="O42" s="34">
        <f t="shared" si="10"/>
        <v>0.35970647098065367</v>
      </c>
      <c r="P42" s="34">
        <f t="shared" si="10"/>
        <v>-0.64949781097089887</v>
      </c>
      <c r="Q42" s="34">
        <f t="shared" si="10"/>
        <v>0.28076424870466332</v>
      </c>
      <c r="R42" s="34">
        <f t="shared" si="10"/>
        <v>-0.41901408450704225</v>
      </c>
      <c r="S42" s="34">
        <f t="shared" si="10"/>
        <v>39.5</v>
      </c>
      <c r="T42" s="34">
        <f t="shared" si="10"/>
        <v>-0.65080713678844515</v>
      </c>
      <c r="U42" s="34">
        <f t="shared" si="10"/>
        <v>-0.40166493236212275</v>
      </c>
      <c r="V42" s="34">
        <f t="shared" si="10"/>
        <v>4.5163899423361409E-2</v>
      </c>
      <c r="W42" s="30"/>
    </row>
    <row r="43" spans="1:23">
      <c r="A43" s="31" t="s">
        <v>47</v>
      </c>
      <c r="B43" s="31" t="s">
        <v>48</v>
      </c>
      <c r="C43" s="32">
        <f t="shared" si="7"/>
        <v>3.850797577390952E-2</v>
      </c>
      <c r="D43" s="32">
        <f t="shared" si="7"/>
        <v>9.781112334801767E-2</v>
      </c>
      <c r="E43" s="32">
        <f t="shared" si="7"/>
        <v>5.8594596507056229E-2</v>
      </c>
      <c r="F43" s="32">
        <f t="shared" si="7"/>
        <v>-0.21659301142497656</v>
      </c>
      <c r="G43" s="32">
        <f t="shared" ref="G43:G48" si="11">IF(G25=0,"",(G9/G25 -1))</f>
        <v>9.067131647776816E-2</v>
      </c>
      <c r="H43" s="32">
        <f t="shared" si="7"/>
        <v>0.11562674601421508</v>
      </c>
      <c r="I43" s="32">
        <f t="shared" si="7"/>
        <v>6.6762852030370912E-2</v>
      </c>
      <c r="J43" s="32">
        <f t="shared" si="7"/>
        <v>0.14763721279879727</v>
      </c>
      <c r="K43" s="32">
        <f t="shared" si="7"/>
        <v>5.2768671127677802E-2</v>
      </c>
      <c r="L43" s="32">
        <f t="shared" si="7"/>
        <v>0.15647304704444176</v>
      </c>
      <c r="M43" s="32">
        <f t="shared" si="7"/>
        <v>0.19678038279751031</v>
      </c>
      <c r="N43" s="32">
        <f t="shared" si="7"/>
        <v>0.16130171766679924</v>
      </c>
      <c r="O43" s="32">
        <f t="shared" si="7"/>
        <v>0.13228304405874503</v>
      </c>
      <c r="P43" s="32">
        <f t="shared" si="7"/>
        <v>-0.58497335514166626</v>
      </c>
      <c r="Q43" s="32">
        <f t="shared" si="7"/>
        <v>0.17798594847775173</v>
      </c>
      <c r="R43" s="32">
        <f t="shared" si="7"/>
        <v>-0.40432847896440127</v>
      </c>
      <c r="S43" s="32">
        <f t="shared" si="7"/>
        <v>5.2372583479789014E-2</v>
      </c>
      <c r="T43" s="32">
        <f t="shared" si="7"/>
        <v>0.18152619337689657</v>
      </c>
      <c r="U43" s="32">
        <f t="shared" si="7"/>
        <v>-0.64527225438375702</v>
      </c>
      <c r="V43" s="32">
        <f t="shared" si="7"/>
        <v>4.3849917110098557E-2</v>
      </c>
      <c r="W43" s="30"/>
    </row>
    <row r="44" spans="1:23">
      <c r="A44" s="35" t="s">
        <v>49</v>
      </c>
      <c r="B44" s="35" t="s">
        <v>50</v>
      </c>
      <c r="C44" s="34">
        <f t="shared" si="7"/>
        <v>8.817134480485711E-3</v>
      </c>
      <c r="D44" s="34">
        <f t="shared" si="7"/>
        <v>4.1358529058178828E-2</v>
      </c>
      <c r="E44" s="34">
        <f t="shared" si="7"/>
        <v>9.6860539257463518E-2</v>
      </c>
      <c r="F44" s="34">
        <f t="shared" si="7"/>
        <v>-0.14565702085883769</v>
      </c>
      <c r="G44" s="34">
        <f t="shared" si="11"/>
        <v>-4.961832061068705E-2</v>
      </c>
      <c r="H44" s="34">
        <f t="shared" si="7"/>
        <v>9.8251697731541743E-2</v>
      </c>
      <c r="I44" s="34">
        <f t="shared" si="7"/>
        <v>7.6465980090566932E-2</v>
      </c>
      <c r="J44" s="34">
        <f t="shared" si="7"/>
        <v>0.10162970125501092</v>
      </c>
      <c r="K44" s="34">
        <f t="shared" si="7"/>
        <v>4.0920286139387807E-2</v>
      </c>
      <c r="L44" s="34">
        <f t="shared" si="7"/>
        <v>4.8846021357216607E-2</v>
      </c>
      <c r="M44" s="34">
        <f t="shared" si="7"/>
        <v>7.7775427090495564E-2</v>
      </c>
      <c r="N44" s="34">
        <f t="shared" si="7"/>
        <v>0.20389198902865791</v>
      </c>
      <c r="O44" s="34">
        <f t="shared" si="7"/>
        <v>8.3531228722785844E-2</v>
      </c>
      <c r="P44" s="34">
        <f t="shared" si="7"/>
        <v>0.1301951994022601</v>
      </c>
      <c r="Q44" s="34">
        <f t="shared" si="7"/>
        <v>0.12741534340922134</v>
      </c>
      <c r="R44" s="34">
        <f t="shared" si="7"/>
        <v>-0.38018824255516126</v>
      </c>
      <c r="S44" s="34">
        <f t="shared" si="7"/>
        <v>3.5007808433107801E-2</v>
      </c>
      <c r="T44" s="34">
        <f t="shared" si="7"/>
        <v>4.9352251696488381E-4</v>
      </c>
      <c r="U44" s="34">
        <f t="shared" si="7"/>
        <v>-0.66744699351213965</v>
      </c>
      <c r="V44" s="34">
        <f t="shared" si="7"/>
        <v>4.1402046876621634E-2</v>
      </c>
      <c r="W44" s="30"/>
    </row>
    <row r="45" spans="1:23">
      <c r="A45" s="31" t="s">
        <v>51</v>
      </c>
      <c r="B45" s="31" t="s">
        <v>52</v>
      </c>
      <c r="C45" s="36">
        <f t="shared" si="7"/>
        <v>9.6493044225771651E-2</v>
      </c>
      <c r="D45" s="32">
        <f t="shared" si="7"/>
        <v>0.11445406902544319</v>
      </c>
      <c r="E45" s="32">
        <f t="shared" si="7"/>
        <v>0.11565934199699091</v>
      </c>
      <c r="F45" s="32">
        <f t="shared" si="7"/>
        <v>-0.12986029060276172</v>
      </c>
      <c r="G45" s="32">
        <f t="shared" si="11"/>
        <v>-4.4461084850470067E-3</v>
      </c>
      <c r="H45" s="32">
        <f t="shared" si="7"/>
        <v>0.12702294881645582</v>
      </c>
      <c r="I45" s="32">
        <f t="shared" si="7"/>
        <v>0.1324994560569952</v>
      </c>
      <c r="J45" s="32">
        <f t="shared" si="7"/>
        <v>0.14654333008763398</v>
      </c>
      <c r="K45" s="32">
        <f t="shared" si="7"/>
        <v>9.1062037171963484E-2</v>
      </c>
      <c r="L45" s="32">
        <f t="shared" si="7"/>
        <v>8.4927140255009137E-2</v>
      </c>
      <c r="M45" s="32">
        <f t="shared" si="7"/>
        <v>0.25567078552515454</v>
      </c>
      <c r="N45" s="32">
        <f t="shared" si="7"/>
        <v>7.9409518961568448E-3</v>
      </c>
      <c r="O45" s="32">
        <f t="shared" si="7"/>
        <v>0.16080182898086171</v>
      </c>
      <c r="P45" s="32">
        <f t="shared" si="7"/>
        <v>0.16180390995260674</v>
      </c>
      <c r="Q45" s="32">
        <f t="shared" si="7"/>
        <v>0.33827695384102641</v>
      </c>
      <c r="R45" s="32">
        <f t="shared" si="7"/>
        <v>-0.16266848660638111</v>
      </c>
      <c r="S45" s="32">
        <f t="shared" si="7"/>
        <v>9.3531447947818203E-2</v>
      </c>
      <c r="T45" s="32">
        <f t="shared" si="7"/>
        <v>8.6495562485008337E-2</v>
      </c>
      <c r="U45" s="32">
        <f t="shared" si="7"/>
        <v>-0.6199858487998694</v>
      </c>
      <c r="V45" s="32">
        <f t="shared" si="7"/>
        <v>9.1257136904555169E-2</v>
      </c>
      <c r="W45" s="30"/>
    </row>
    <row r="46" spans="1:23">
      <c r="A46" s="35" t="s">
        <v>53</v>
      </c>
      <c r="B46" s="35" t="s">
        <v>54</v>
      </c>
      <c r="C46" s="34">
        <f t="shared" si="7"/>
        <v>-1</v>
      </c>
      <c r="D46" s="34">
        <f t="shared" si="7"/>
        <v>-1</v>
      </c>
      <c r="E46" s="34">
        <f t="shared" si="7"/>
        <v>-1</v>
      </c>
      <c r="F46" s="34">
        <f t="shared" si="7"/>
        <v>-1</v>
      </c>
      <c r="G46" s="34">
        <f t="shared" si="11"/>
        <v>-1</v>
      </c>
      <c r="H46" s="34">
        <f t="shared" si="7"/>
        <v>-1</v>
      </c>
      <c r="I46" s="34">
        <f t="shared" si="7"/>
        <v>-1</v>
      </c>
      <c r="J46" s="34">
        <f t="shared" si="7"/>
        <v>-1</v>
      </c>
      <c r="K46" s="34">
        <f t="shared" si="7"/>
        <v>-1</v>
      </c>
      <c r="L46" s="34">
        <f t="shared" si="7"/>
        <v>-1</v>
      </c>
      <c r="M46" s="34">
        <f t="shared" si="7"/>
        <v>-1</v>
      </c>
      <c r="N46" s="34">
        <f t="shared" si="7"/>
        <v>-1</v>
      </c>
      <c r="O46" s="34">
        <f t="shared" si="7"/>
        <v>-1</v>
      </c>
      <c r="P46" s="34">
        <f t="shared" si="7"/>
        <v>-1</v>
      </c>
      <c r="Q46" s="34">
        <f t="shared" si="7"/>
        <v>-1</v>
      </c>
      <c r="R46" s="34">
        <f t="shared" si="7"/>
        <v>-1</v>
      </c>
      <c r="S46" s="34">
        <f t="shared" si="7"/>
        <v>-1</v>
      </c>
      <c r="T46" s="34">
        <f t="shared" si="7"/>
        <v>-1</v>
      </c>
      <c r="U46" s="34">
        <f t="shared" si="7"/>
        <v>-1</v>
      </c>
      <c r="V46" s="34">
        <f t="shared" si="7"/>
        <v>-1</v>
      </c>
      <c r="W46" s="30"/>
    </row>
    <row r="47" spans="1:23">
      <c r="A47" s="31" t="s">
        <v>55</v>
      </c>
      <c r="B47" s="31" t="s">
        <v>56</v>
      </c>
      <c r="C47" s="32">
        <f t="shared" si="7"/>
        <v>-1</v>
      </c>
      <c r="D47" s="32">
        <f t="shared" si="7"/>
        <v>-1</v>
      </c>
      <c r="E47" s="32">
        <f t="shared" si="7"/>
        <v>-1</v>
      </c>
      <c r="F47" s="32">
        <f t="shared" si="7"/>
        <v>-1</v>
      </c>
      <c r="G47" s="32">
        <f t="shared" si="11"/>
        <v>-1</v>
      </c>
      <c r="H47" s="32">
        <f t="shared" si="7"/>
        <v>-1</v>
      </c>
      <c r="I47" s="32">
        <f t="shared" si="7"/>
        <v>-1</v>
      </c>
      <c r="J47" s="32">
        <f t="shared" si="7"/>
        <v>-1</v>
      </c>
      <c r="K47" s="32">
        <f t="shared" si="7"/>
        <v>-1</v>
      </c>
      <c r="L47" s="32">
        <f t="shared" si="7"/>
        <v>-1</v>
      </c>
      <c r="M47" s="32">
        <f t="shared" si="7"/>
        <v>-1</v>
      </c>
      <c r="N47" s="32">
        <f t="shared" si="7"/>
        <v>-1</v>
      </c>
      <c r="O47" s="32">
        <f t="shared" si="7"/>
        <v>-1</v>
      </c>
      <c r="P47" s="32">
        <f t="shared" si="7"/>
        <v>-1</v>
      </c>
      <c r="Q47" s="32">
        <f t="shared" si="7"/>
        <v>-1</v>
      </c>
      <c r="R47" s="32">
        <f t="shared" si="7"/>
        <v>-1</v>
      </c>
      <c r="S47" s="32">
        <f t="shared" si="7"/>
        <v>-1</v>
      </c>
      <c r="T47" s="32">
        <f t="shared" si="7"/>
        <v>-1</v>
      </c>
      <c r="U47" s="32">
        <f t="shared" si="7"/>
        <v>-1</v>
      </c>
      <c r="V47" s="32">
        <f t="shared" si="7"/>
        <v>-1</v>
      </c>
      <c r="W47" s="30"/>
    </row>
    <row r="48" spans="1:23">
      <c r="A48" s="35" t="s">
        <v>57</v>
      </c>
      <c r="B48" s="35" t="s">
        <v>58</v>
      </c>
      <c r="C48" s="34">
        <f t="shared" si="7"/>
        <v>-1</v>
      </c>
      <c r="D48" s="34">
        <f t="shared" si="7"/>
        <v>-1</v>
      </c>
      <c r="E48" s="34">
        <f t="shared" si="7"/>
        <v>-1</v>
      </c>
      <c r="F48" s="34">
        <f t="shared" si="7"/>
        <v>-1</v>
      </c>
      <c r="G48" s="34">
        <f t="shared" si="11"/>
        <v>-1</v>
      </c>
      <c r="H48" s="34">
        <f t="shared" si="7"/>
        <v>-1</v>
      </c>
      <c r="I48" s="34">
        <f t="shared" si="7"/>
        <v>-1</v>
      </c>
      <c r="J48" s="34">
        <f t="shared" si="7"/>
        <v>-1</v>
      </c>
      <c r="K48" s="34">
        <f t="shared" si="7"/>
        <v>-1</v>
      </c>
      <c r="L48" s="34">
        <f t="shared" si="7"/>
        <v>-1</v>
      </c>
      <c r="M48" s="34">
        <f t="shared" si="7"/>
        <v>-1</v>
      </c>
      <c r="N48" s="34">
        <f t="shared" si="7"/>
        <v>-1</v>
      </c>
      <c r="O48" s="34">
        <f t="shared" si="7"/>
        <v>-1</v>
      </c>
      <c r="P48" s="34">
        <f t="shared" si="7"/>
        <v>-1</v>
      </c>
      <c r="Q48" s="34">
        <f t="shared" si="7"/>
        <v>-1</v>
      </c>
      <c r="R48" s="34">
        <f t="shared" si="7"/>
        <v>-1</v>
      </c>
      <c r="S48" s="34">
        <f t="shared" si="7"/>
        <v>-1</v>
      </c>
      <c r="T48" s="34">
        <f t="shared" si="7"/>
        <v>-1</v>
      </c>
      <c r="U48" s="34">
        <f t="shared" si="7"/>
        <v>-1</v>
      </c>
      <c r="V48" s="34">
        <f t="shared" si="7"/>
        <v>-1</v>
      </c>
      <c r="W48" s="30"/>
    </row>
    <row r="49" spans="1:23">
      <c r="A49" s="31" t="s">
        <v>59</v>
      </c>
      <c r="B49" s="31" t="s">
        <v>60</v>
      </c>
      <c r="C49" s="32">
        <f t="shared" si="7"/>
        <v>-1</v>
      </c>
      <c r="D49" s="32">
        <f t="shared" si="7"/>
        <v>-1</v>
      </c>
      <c r="E49" s="32">
        <f t="shared" si="7"/>
        <v>-1</v>
      </c>
      <c r="F49" s="32">
        <f t="shared" si="7"/>
        <v>-1</v>
      </c>
      <c r="G49" s="34" t="str">
        <f t="shared" si="7"/>
        <v/>
      </c>
      <c r="H49" s="32">
        <f t="shared" si="7"/>
        <v>-1</v>
      </c>
      <c r="I49" s="32">
        <f t="shared" si="7"/>
        <v>-1</v>
      </c>
      <c r="J49" s="32">
        <f t="shared" si="7"/>
        <v>-1</v>
      </c>
      <c r="K49" s="32">
        <f t="shared" si="7"/>
        <v>-1</v>
      </c>
      <c r="L49" s="32">
        <f t="shared" si="7"/>
        <v>-1</v>
      </c>
      <c r="M49" s="32">
        <f t="shared" si="7"/>
        <v>-1</v>
      </c>
      <c r="N49" s="32" t="str">
        <f t="shared" si="7"/>
        <v/>
      </c>
      <c r="O49" s="32">
        <f t="shared" si="7"/>
        <v>-1</v>
      </c>
      <c r="P49" s="32" t="str">
        <f t="shared" si="7"/>
        <v/>
      </c>
      <c r="Q49" s="32">
        <f t="shared" si="7"/>
        <v>-1</v>
      </c>
      <c r="R49" s="32" t="str">
        <f t="shared" si="7"/>
        <v/>
      </c>
      <c r="S49" s="32" t="str">
        <f t="shared" si="7"/>
        <v/>
      </c>
      <c r="T49" s="32">
        <f t="shared" si="7"/>
        <v>-1</v>
      </c>
      <c r="U49" s="32">
        <f t="shared" si="7"/>
        <v>-1</v>
      </c>
      <c r="V49" s="32">
        <f t="shared" si="7"/>
        <v>-1</v>
      </c>
      <c r="W49" s="30"/>
    </row>
    <row r="50" spans="1:23">
      <c r="A50" s="35" t="s">
        <v>61</v>
      </c>
      <c r="B50" s="35" t="s">
        <v>62</v>
      </c>
      <c r="C50" s="34">
        <f t="shared" si="7"/>
        <v>-1</v>
      </c>
      <c r="D50" s="34">
        <f t="shared" si="7"/>
        <v>-1</v>
      </c>
      <c r="E50" s="34">
        <f t="shared" si="7"/>
        <v>-1</v>
      </c>
      <c r="F50" s="34" t="str">
        <f t="shared" si="7"/>
        <v/>
      </c>
      <c r="G50" s="34" t="str">
        <f t="shared" si="7"/>
        <v/>
      </c>
      <c r="H50" s="34">
        <f t="shared" si="7"/>
        <v>-1</v>
      </c>
      <c r="I50" s="34">
        <f t="shared" si="7"/>
        <v>-1</v>
      </c>
      <c r="J50" s="34">
        <f t="shared" si="7"/>
        <v>-1</v>
      </c>
      <c r="K50" s="34" t="str">
        <f t="shared" si="7"/>
        <v/>
      </c>
      <c r="L50" s="34" t="str">
        <f t="shared" si="7"/>
        <v/>
      </c>
      <c r="M50" s="34" t="str">
        <f t="shared" si="7"/>
        <v/>
      </c>
      <c r="N50" s="34">
        <f t="shared" si="7"/>
        <v>-1</v>
      </c>
      <c r="O50" s="34" t="str">
        <f t="shared" si="7"/>
        <v/>
      </c>
      <c r="P50" s="34" t="str">
        <f t="shared" si="7"/>
        <v/>
      </c>
      <c r="Q50" s="34">
        <f t="shared" si="7"/>
        <v>-1</v>
      </c>
      <c r="R50" s="34" t="str">
        <f t="shared" si="7"/>
        <v/>
      </c>
      <c r="S50" s="34" t="str">
        <f t="shared" si="7"/>
        <v/>
      </c>
      <c r="T50" s="34">
        <f t="shared" si="7"/>
        <v>-1</v>
      </c>
      <c r="U50" s="34">
        <f t="shared" si="7"/>
        <v>-1</v>
      </c>
      <c r="V50" s="34">
        <f t="shared" si="7"/>
        <v>-1</v>
      </c>
      <c r="W50" s="30"/>
    </row>
    <row r="51" spans="1:23" hidden="1">
      <c r="W51" s="38"/>
    </row>
    <row r="52" spans="1:23">
      <c r="A52" s="26" t="s">
        <v>63</v>
      </c>
      <c r="B52" s="27" t="s">
        <v>64</v>
      </c>
      <c r="C52" s="37">
        <f t="shared" ref="C52:V52" si="12">IF(C34=0,"",(C17/C34 -1))</f>
        <v>5.645747658518574E-2</v>
      </c>
      <c r="D52" s="37">
        <f t="shared" si="12"/>
        <v>5.8440318887754916E-2</v>
      </c>
      <c r="E52" s="37">
        <f t="shared" si="12"/>
        <v>9.5863026103389926E-2</v>
      </c>
      <c r="F52" s="37">
        <f t="shared" si="12"/>
        <v>-0.15901695432113916</v>
      </c>
      <c r="G52" s="37">
        <f t="shared" si="12"/>
        <v>-1.9554110543427816E-2</v>
      </c>
      <c r="H52" s="37">
        <f t="shared" si="12"/>
        <v>0.12242090382704829</v>
      </c>
      <c r="I52" s="37">
        <f t="shared" si="12"/>
        <v>0.10557680549963466</v>
      </c>
      <c r="J52" s="37">
        <f t="shared" si="12"/>
        <v>0.1282281228903861</v>
      </c>
      <c r="K52" s="37">
        <f t="shared" si="12"/>
        <v>7.0130815019523896E-2</v>
      </c>
      <c r="L52" s="37">
        <f t="shared" si="12"/>
        <v>9.0465477616288537E-2</v>
      </c>
      <c r="M52" s="37">
        <f t="shared" si="12"/>
        <v>0.18653944550777912</v>
      </c>
      <c r="N52" s="37">
        <f t="shared" si="12"/>
        <v>9.8446881699675304E-2</v>
      </c>
      <c r="O52" s="37">
        <f t="shared" si="12"/>
        <v>0.14449672721537299</v>
      </c>
      <c r="P52" s="37">
        <f t="shared" si="12"/>
        <v>-0.21617329437174437</v>
      </c>
      <c r="Q52" s="37">
        <f t="shared" si="12"/>
        <v>0.22455706633704153</v>
      </c>
      <c r="R52" s="37">
        <f t="shared" si="12"/>
        <v>-0.29679215455855401</v>
      </c>
      <c r="S52" s="37">
        <f t="shared" si="12"/>
        <v>6.6784824148435229E-2</v>
      </c>
      <c r="T52" s="37">
        <f t="shared" si="12"/>
        <v>6.1323644352436757E-2</v>
      </c>
      <c r="U52" s="37">
        <f t="shared" si="12"/>
        <v>-0.62675712922718119</v>
      </c>
      <c r="V52" s="37">
        <f t="shared" si="12"/>
        <v>6.4222956440711521E-2</v>
      </c>
      <c r="W52" s="38"/>
    </row>
    <row r="53" spans="1:2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>
      <c r="A54" s="83" t="s">
        <v>152</v>
      </c>
      <c r="B54" s="84"/>
      <c r="C54" s="89" t="s">
        <v>75</v>
      </c>
      <c r="D54" s="90"/>
      <c r="E54" s="91"/>
      <c r="F54" s="89" t="s">
        <v>76</v>
      </c>
      <c r="G54" s="92"/>
      <c r="H54" s="92"/>
      <c r="I54" s="93" t="s">
        <v>77</v>
      </c>
      <c r="J54" s="93"/>
      <c r="K54" s="93"/>
      <c r="L54" s="93" t="s">
        <v>78</v>
      </c>
      <c r="M54" s="93"/>
      <c r="N54" s="93"/>
      <c r="O54" s="94" t="s">
        <v>79</v>
      </c>
      <c r="P54" s="94"/>
      <c r="Q54" s="94"/>
      <c r="R54" s="94" t="s">
        <v>80</v>
      </c>
      <c r="S54" s="94"/>
      <c r="T54" s="94"/>
      <c r="U54" s="94" t="s">
        <v>81</v>
      </c>
      <c r="V54" s="94"/>
      <c r="W54" s="94"/>
    </row>
    <row r="55" spans="1:23">
      <c r="A55" s="85"/>
      <c r="B55" s="86"/>
      <c r="C55" s="89" t="s">
        <v>82</v>
      </c>
      <c r="D55" s="90"/>
      <c r="E55" s="91"/>
      <c r="F55" s="89" t="s">
        <v>83</v>
      </c>
      <c r="G55" s="92"/>
      <c r="H55" s="92"/>
      <c r="I55" s="93" t="s">
        <v>84</v>
      </c>
      <c r="J55" s="93"/>
      <c r="K55" s="93"/>
      <c r="L55" s="93" t="s">
        <v>85</v>
      </c>
      <c r="M55" s="93"/>
      <c r="N55" s="93"/>
      <c r="O55" s="94" t="s">
        <v>86</v>
      </c>
      <c r="P55" s="94"/>
      <c r="Q55" s="94"/>
      <c r="R55" s="94" t="s">
        <v>87</v>
      </c>
      <c r="S55" s="94"/>
      <c r="T55" s="94"/>
      <c r="U55" s="94" t="s">
        <v>88</v>
      </c>
      <c r="V55" s="94"/>
      <c r="W55" s="94"/>
    </row>
    <row r="56" spans="1:23">
      <c r="A56" s="87"/>
      <c r="B56" s="88"/>
      <c r="C56" s="39">
        <v>2016</v>
      </c>
      <c r="D56" s="39">
        <v>2015</v>
      </c>
      <c r="E56" s="39" t="s">
        <v>153</v>
      </c>
      <c r="F56" s="39">
        <v>2016</v>
      </c>
      <c r="G56" s="39">
        <v>2015</v>
      </c>
      <c r="H56" s="39" t="s">
        <v>153</v>
      </c>
      <c r="I56" s="39">
        <v>2016</v>
      </c>
      <c r="J56" s="39">
        <v>2015</v>
      </c>
      <c r="K56" s="39" t="s">
        <v>153</v>
      </c>
      <c r="L56" s="39">
        <v>2016</v>
      </c>
      <c r="M56" s="39">
        <v>2015</v>
      </c>
      <c r="N56" s="39" t="s">
        <v>153</v>
      </c>
      <c r="O56" s="39">
        <v>2016</v>
      </c>
      <c r="P56" s="39">
        <v>2015</v>
      </c>
      <c r="Q56" s="39" t="s">
        <v>153</v>
      </c>
      <c r="R56" s="39">
        <v>2016</v>
      </c>
      <c r="S56" s="39">
        <v>2015</v>
      </c>
      <c r="T56" s="39" t="s">
        <v>153</v>
      </c>
      <c r="U56" s="39">
        <v>2016</v>
      </c>
      <c r="V56" s="39">
        <v>2015</v>
      </c>
      <c r="W56" s="39" t="s">
        <v>153</v>
      </c>
    </row>
    <row r="57" spans="1:23">
      <c r="A57" s="31" t="s">
        <v>38</v>
      </c>
      <c r="B57" s="31" t="s">
        <v>39</v>
      </c>
      <c r="C57" s="40">
        <f t="shared" ref="C57:C68" si="13">V5-C5</f>
        <v>76243</v>
      </c>
      <c r="D57" s="40">
        <f t="shared" ref="D57:D68" si="14">V21-C21</f>
        <v>80343</v>
      </c>
      <c r="E57" s="32">
        <f>IF(D57=0,"",(C57-D57)/D57)</f>
        <v>-5.10312037140759E-2</v>
      </c>
      <c r="F57" s="40">
        <f t="shared" ref="F57:F68" si="15">E5+F5+G5</f>
        <v>99</v>
      </c>
      <c r="G57" s="40">
        <f t="shared" ref="G57:G68" si="16">E21+F21+G21</f>
        <v>76</v>
      </c>
      <c r="H57" s="32">
        <f t="shared" ref="H57:H69" si="17">IF(G57=0,"",(F57-G57)/G57)</f>
        <v>0.30263157894736842</v>
      </c>
      <c r="I57" s="40">
        <f t="shared" ref="I57:I68" si="18">SUM(H5+I5)</f>
        <v>2258</v>
      </c>
      <c r="J57" s="40">
        <f t="shared" ref="J57:J68" si="19">H21+I21</f>
        <v>2344</v>
      </c>
      <c r="K57" s="32">
        <f>IF(J57=0,"",(I57-J57)/J57)</f>
        <v>-3.6689419795221841E-2</v>
      </c>
      <c r="L57" s="40">
        <f t="shared" ref="L57:L68" si="20">SUM(J5+L5+M5+K5)</f>
        <v>0</v>
      </c>
      <c r="M57" s="40">
        <f t="shared" ref="M57:M68" si="21">J21+K21+L21+M21</f>
        <v>10</v>
      </c>
      <c r="N57" s="32">
        <f>IF(M57=0,"",(L57-M57)/M57)</f>
        <v>-1</v>
      </c>
      <c r="O57" s="40">
        <f t="shared" ref="O57:O68" si="22">SUM(N5+O5)</f>
        <v>246</v>
      </c>
      <c r="P57" s="40">
        <f t="shared" ref="P57:P68" si="23">N21+O21</f>
        <v>13</v>
      </c>
      <c r="Q57" s="32">
        <f>IF(P57=0,"",(O57-P57)/P57)</f>
        <v>17.923076923076923</v>
      </c>
      <c r="R57" s="40">
        <f t="shared" ref="R57:R68" si="24">SUM(Q5+P5)</f>
        <v>0</v>
      </c>
      <c r="S57" s="40">
        <f t="shared" ref="S57:S68" si="25">P21+Q21</f>
        <v>0</v>
      </c>
      <c r="T57" s="32" t="str">
        <f>IF(S57=0,"",(R57-S57)/S57)</f>
        <v/>
      </c>
      <c r="U57" s="40">
        <f>SUM(R5:U5)</f>
        <v>305</v>
      </c>
      <c r="V57" s="40">
        <f>SUM(R21:U21)</f>
        <v>77</v>
      </c>
      <c r="W57" s="32">
        <f>IF(V57=0,"",(U57-V57)/V57)</f>
        <v>2.9610389610389611</v>
      </c>
    </row>
    <row r="58" spans="1:23">
      <c r="A58" s="41" t="s">
        <v>41</v>
      </c>
      <c r="B58" s="41" t="s">
        <v>42</v>
      </c>
      <c r="C58" s="42">
        <f t="shared" si="13"/>
        <v>70710</v>
      </c>
      <c r="D58" s="42">
        <f t="shared" si="14"/>
        <v>70202</v>
      </c>
      <c r="E58" s="34">
        <f t="shared" ref="E58:E69" si="26">IF(D58=0,"",(C58-D58)/D58)</f>
        <v>7.2362610751830429E-3</v>
      </c>
      <c r="F58" s="42">
        <f t="shared" si="15"/>
        <v>277</v>
      </c>
      <c r="G58" s="42">
        <f t="shared" si="16"/>
        <v>28</v>
      </c>
      <c r="H58" s="34">
        <f t="shared" si="17"/>
        <v>8.8928571428571423</v>
      </c>
      <c r="I58" s="42">
        <f t="shared" si="18"/>
        <v>2398</v>
      </c>
      <c r="J58" s="42">
        <f t="shared" si="19"/>
        <v>1770</v>
      </c>
      <c r="K58" s="34">
        <f t="shared" ref="K58:K69" si="27">IF(J58=0,"",(I58-J58)/J58)</f>
        <v>0.35480225988700564</v>
      </c>
      <c r="L58" s="42">
        <f t="shared" si="20"/>
        <v>0</v>
      </c>
      <c r="M58" s="42">
        <f t="shared" si="21"/>
        <v>0</v>
      </c>
      <c r="N58" s="34" t="str">
        <f t="shared" ref="N58:N69" si="28">IF(M58=0,"",(L58-M58)/M58)</f>
        <v/>
      </c>
      <c r="O58" s="42">
        <f t="shared" si="22"/>
        <v>0</v>
      </c>
      <c r="P58" s="42">
        <f t="shared" si="23"/>
        <v>0</v>
      </c>
      <c r="Q58" s="34" t="str">
        <f t="shared" ref="Q58:Q69" si="29">IF(P58=0,"",(O58-P58)/P58)</f>
        <v/>
      </c>
      <c r="R58" s="42">
        <f t="shared" si="24"/>
        <v>220</v>
      </c>
      <c r="S58" s="42">
        <f t="shared" si="25"/>
        <v>38</v>
      </c>
      <c r="T58" s="34">
        <f t="shared" ref="T58:T69" si="30">IF(S58=0,"",(R58-S58)/S58)</f>
        <v>4.7894736842105265</v>
      </c>
      <c r="U58" s="42">
        <f t="shared" ref="U58:U68" si="31">SUM(R6:U6)</f>
        <v>113</v>
      </c>
      <c r="V58" s="42">
        <f t="shared" ref="V58:V68" si="32">SUM(R22:U22)</f>
        <v>1</v>
      </c>
      <c r="W58" s="34">
        <f t="shared" ref="W58:W69" si="33">IF(V58=0,"",(U58-V58)/V58)</f>
        <v>112</v>
      </c>
    </row>
    <row r="59" spans="1:23">
      <c r="A59" s="31" t="s">
        <v>69</v>
      </c>
      <c r="B59" s="31" t="s">
        <v>44</v>
      </c>
      <c r="C59" s="40">
        <f>V7-C7</f>
        <v>121837</v>
      </c>
      <c r="D59" s="40">
        <f t="shared" si="14"/>
        <v>107010</v>
      </c>
      <c r="E59" s="32">
        <f t="shared" si="26"/>
        <v>0.13855714419213158</v>
      </c>
      <c r="F59" s="40">
        <f>E7+F7+G7</f>
        <v>4121</v>
      </c>
      <c r="G59" s="40">
        <f t="shared" si="16"/>
        <v>2487</v>
      </c>
      <c r="H59" s="32">
        <f t="shared" si="17"/>
        <v>0.65701648572577398</v>
      </c>
      <c r="I59" s="40">
        <f>SUM(H7+I7)</f>
        <v>19773</v>
      </c>
      <c r="J59" s="40">
        <f t="shared" si="19"/>
        <v>13023</v>
      </c>
      <c r="K59" s="32">
        <f t="shared" si="27"/>
        <v>0.51831375259156875</v>
      </c>
      <c r="L59" s="40">
        <f>SUM(J7+L7+M7+K7)</f>
        <v>1907</v>
      </c>
      <c r="M59" s="40">
        <f t="shared" si="21"/>
        <v>2518</v>
      </c>
      <c r="N59" s="32">
        <f t="shared" si="28"/>
        <v>-0.24265289912629071</v>
      </c>
      <c r="O59" s="40">
        <f>SUM(N7+O7)</f>
        <v>1100</v>
      </c>
      <c r="P59" s="40">
        <f t="shared" si="23"/>
        <v>178</v>
      </c>
      <c r="Q59" s="32">
        <f t="shared" si="29"/>
        <v>5.1797752808988768</v>
      </c>
      <c r="R59" s="40">
        <f>SUM(Q7+P7)</f>
        <v>1421</v>
      </c>
      <c r="S59" s="40">
        <f t="shared" si="25"/>
        <v>1661</v>
      </c>
      <c r="T59" s="32">
        <f t="shared" si="30"/>
        <v>-0.1444912703190849</v>
      </c>
      <c r="U59" s="40">
        <f>SUM(R7:U7)</f>
        <v>159</v>
      </c>
      <c r="V59" s="40">
        <f t="shared" si="32"/>
        <v>0</v>
      </c>
      <c r="W59" s="32" t="str">
        <f t="shared" si="33"/>
        <v/>
      </c>
    </row>
    <row r="60" spans="1:23">
      <c r="A60" s="33" t="s">
        <v>45</v>
      </c>
      <c r="B60" s="33" t="s">
        <v>46</v>
      </c>
      <c r="C60" s="43">
        <f>V8-C8</f>
        <v>430183</v>
      </c>
      <c r="D60" s="42">
        <f t="shared" si="14"/>
        <v>394539</v>
      </c>
      <c r="E60" s="44">
        <f t="shared" si="26"/>
        <v>9.034341345215556E-2</v>
      </c>
      <c r="F60" s="43">
        <f>E8+F8+G8</f>
        <v>77739</v>
      </c>
      <c r="G60" s="42">
        <f t="shared" si="16"/>
        <v>78402</v>
      </c>
      <c r="H60" s="45">
        <f t="shared" si="17"/>
        <v>-8.4564169281395891E-3</v>
      </c>
      <c r="I60" s="43">
        <f>SUM(H8+I8)</f>
        <v>174034</v>
      </c>
      <c r="J60" s="42">
        <f t="shared" si="19"/>
        <v>148334</v>
      </c>
      <c r="K60" s="45">
        <f t="shared" si="27"/>
        <v>0.17325764828023243</v>
      </c>
      <c r="L60" s="43">
        <f>SUM(J8+L8+M8+K8)</f>
        <v>38504</v>
      </c>
      <c r="M60" s="42">
        <f t="shared" si="21"/>
        <v>32723</v>
      </c>
      <c r="N60" s="45">
        <f t="shared" si="28"/>
        <v>0.1766647312287993</v>
      </c>
      <c r="O60" s="43">
        <f>SUM(N8+O8)</f>
        <v>13116</v>
      </c>
      <c r="P60" s="42">
        <f t="shared" si="23"/>
        <v>9035</v>
      </c>
      <c r="Q60" s="45">
        <f t="shared" si="29"/>
        <v>0.45168788046485886</v>
      </c>
      <c r="R60" s="42">
        <f>SUM(Q8+P8)</f>
        <v>5316</v>
      </c>
      <c r="S60" s="42">
        <f t="shared" si="25"/>
        <v>6971</v>
      </c>
      <c r="T60" s="45">
        <f t="shared" si="30"/>
        <v>-0.23741213599196673</v>
      </c>
      <c r="U60" s="42">
        <f>SUM(R8:U8)</f>
        <v>2467</v>
      </c>
      <c r="V60" s="42">
        <f t="shared" si="32"/>
        <v>4521</v>
      </c>
      <c r="W60" s="34">
        <f t="shared" si="33"/>
        <v>-0.45432426454324265</v>
      </c>
    </row>
    <row r="61" spans="1:23">
      <c r="A61" s="31" t="s">
        <v>47</v>
      </c>
      <c r="B61" s="31" t="s">
        <v>48</v>
      </c>
      <c r="C61" s="40">
        <f t="shared" si="13"/>
        <v>1378500</v>
      </c>
      <c r="D61" s="40">
        <f t="shared" si="14"/>
        <v>1318511</v>
      </c>
      <c r="E61" s="32">
        <f t="shared" si="26"/>
        <v>4.5497534719088427E-2</v>
      </c>
      <c r="F61" s="40">
        <f t="shared" si="15"/>
        <v>346483</v>
      </c>
      <c r="G61" s="40">
        <f t="shared" si="16"/>
        <v>360601</v>
      </c>
      <c r="H61" s="32">
        <f t="shared" si="17"/>
        <v>-3.9151305736811602E-2</v>
      </c>
      <c r="I61" s="40">
        <f t="shared" si="18"/>
        <v>475788</v>
      </c>
      <c r="J61" s="40">
        <f t="shared" si="19"/>
        <v>431910</v>
      </c>
      <c r="K61" s="32">
        <f t="shared" si="27"/>
        <v>0.101590609154685</v>
      </c>
      <c r="L61" s="40">
        <f t="shared" si="20"/>
        <v>268731</v>
      </c>
      <c r="M61" s="40">
        <f t="shared" si="21"/>
        <v>238572</v>
      </c>
      <c r="N61" s="32">
        <f t="shared" si="28"/>
        <v>0.12641466727025805</v>
      </c>
      <c r="O61" s="40">
        <f t="shared" si="22"/>
        <v>68704</v>
      </c>
      <c r="P61" s="40">
        <f t="shared" si="23"/>
        <v>60097</v>
      </c>
      <c r="Q61" s="32">
        <f t="shared" si="29"/>
        <v>0.14321846348403414</v>
      </c>
      <c r="R61" s="40">
        <f t="shared" si="24"/>
        <v>19938</v>
      </c>
      <c r="S61" s="40">
        <f t="shared" si="25"/>
        <v>29201</v>
      </c>
      <c r="T61" s="32">
        <f t="shared" si="30"/>
        <v>-0.31721516386425125</v>
      </c>
      <c r="U61" s="40">
        <f t="shared" si="31"/>
        <v>41695</v>
      </c>
      <c r="V61" s="40">
        <f t="shared" si="32"/>
        <v>52850</v>
      </c>
      <c r="W61" s="32">
        <f t="shared" si="33"/>
        <v>-0.21106906338694417</v>
      </c>
    </row>
    <row r="62" spans="1:23">
      <c r="A62" s="41" t="s">
        <v>49</v>
      </c>
      <c r="B62" s="41" t="s">
        <v>50</v>
      </c>
      <c r="C62" s="42">
        <f t="shared" si="13"/>
        <v>1975830</v>
      </c>
      <c r="D62" s="42">
        <f t="shared" si="14"/>
        <v>1881377</v>
      </c>
      <c r="E62" s="34">
        <f t="shared" si="26"/>
        <v>5.0204185551327565E-2</v>
      </c>
      <c r="F62" s="42">
        <f t="shared" si="15"/>
        <v>506643</v>
      </c>
      <c r="G62" s="42">
        <f t="shared" si="16"/>
        <v>501353</v>
      </c>
      <c r="H62" s="46">
        <f t="shared" si="17"/>
        <v>1.0551447782301094E-2</v>
      </c>
      <c r="I62" s="42">
        <f t="shared" si="18"/>
        <v>625077</v>
      </c>
      <c r="J62" s="42">
        <f t="shared" si="19"/>
        <v>572271</v>
      </c>
      <c r="K62" s="46">
        <f t="shared" si="27"/>
        <v>9.2274464370901199E-2</v>
      </c>
      <c r="L62" s="42">
        <f t="shared" si="20"/>
        <v>429002</v>
      </c>
      <c r="M62" s="42">
        <f t="shared" si="21"/>
        <v>398886</v>
      </c>
      <c r="N62" s="34">
        <f t="shared" si="28"/>
        <v>7.5500268247068084E-2</v>
      </c>
      <c r="O62" s="42">
        <f t="shared" si="22"/>
        <v>116162</v>
      </c>
      <c r="P62" s="42">
        <f t="shared" si="23"/>
        <v>102509</v>
      </c>
      <c r="Q62" s="34">
        <f t="shared" si="29"/>
        <v>0.13318830541708532</v>
      </c>
      <c r="R62" s="42">
        <f t="shared" si="24"/>
        <v>29780</v>
      </c>
      <c r="S62" s="42">
        <f t="shared" si="25"/>
        <v>26388</v>
      </c>
      <c r="T62" s="34">
        <f t="shared" si="30"/>
        <v>0.12854327724723358</v>
      </c>
      <c r="U62" s="42">
        <f t="shared" si="31"/>
        <v>69070</v>
      </c>
      <c r="V62" s="42">
        <f t="shared" si="32"/>
        <v>87821</v>
      </c>
      <c r="W62" s="34">
        <f t="shared" si="33"/>
        <v>-0.21351385203994488</v>
      </c>
    </row>
    <row r="63" spans="1:23">
      <c r="A63" s="31" t="s">
        <v>51</v>
      </c>
      <c r="B63" s="31" t="s">
        <v>52</v>
      </c>
      <c r="C63" s="40">
        <f t="shared" si="13"/>
        <v>2637847</v>
      </c>
      <c r="D63" s="40">
        <f t="shared" si="14"/>
        <v>2420152</v>
      </c>
      <c r="E63" s="32">
        <f t="shared" si="26"/>
        <v>8.9950961757773895E-2</v>
      </c>
      <c r="F63" s="40">
        <f t="shared" si="15"/>
        <v>672488</v>
      </c>
      <c r="G63" s="40">
        <f t="shared" si="16"/>
        <v>653871</v>
      </c>
      <c r="H63" s="32">
        <f t="shared" si="17"/>
        <v>2.8471976888407653E-2</v>
      </c>
      <c r="I63" s="40">
        <f t="shared" si="18"/>
        <v>832539</v>
      </c>
      <c r="J63" s="40">
        <f t="shared" si="19"/>
        <v>737746</v>
      </c>
      <c r="K63" s="32">
        <f t="shared" si="27"/>
        <v>0.12849002231120196</v>
      </c>
      <c r="L63" s="40">
        <f t="shared" si="20"/>
        <v>568474</v>
      </c>
      <c r="M63" s="40">
        <f t="shared" si="21"/>
        <v>501640</v>
      </c>
      <c r="N63" s="32">
        <f t="shared" si="28"/>
        <v>0.13323100231241528</v>
      </c>
      <c r="O63" s="40">
        <f t="shared" si="22"/>
        <v>177705</v>
      </c>
      <c r="P63" s="40">
        <f t="shared" si="23"/>
        <v>163436</v>
      </c>
      <c r="Q63" s="32">
        <f t="shared" si="29"/>
        <v>8.730634621503218E-2</v>
      </c>
      <c r="R63" s="40">
        <f t="shared" si="24"/>
        <v>39782</v>
      </c>
      <c r="S63" s="40">
        <f t="shared" si="25"/>
        <v>31507</v>
      </c>
      <c r="T63" s="32">
        <f t="shared" si="30"/>
        <v>0.26264004824324755</v>
      </c>
      <c r="U63" s="40">
        <f t="shared" si="31"/>
        <v>100607</v>
      </c>
      <c r="V63" s="40">
        <f t="shared" si="32"/>
        <v>110990</v>
      </c>
      <c r="W63" s="32">
        <f t="shared" si="33"/>
        <v>-9.3548968375529326E-2</v>
      </c>
    </row>
    <row r="64" spans="1:23">
      <c r="A64" s="33" t="s">
        <v>70</v>
      </c>
      <c r="B64" s="33" t="s">
        <v>54</v>
      </c>
      <c r="C64" s="43">
        <f>V12-C12</f>
        <v>0</v>
      </c>
      <c r="D64" s="42">
        <f t="shared" si="14"/>
        <v>2438481</v>
      </c>
      <c r="E64" s="45">
        <f t="shared" si="26"/>
        <v>-1</v>
      </c>
      <c r="F64" s="43">
        <f t="shared" si="15"/>
        <v>0</v>
      </c>
      <c r="G64" s="42">
        <f t="shared" si="16"/>
        <v>662148</v>
      </c>
      <c r="H64" s="45">
        <f t="shared" si="17"/>
        <v>-1</v>
      </c>
      <c r="I64" s="43">
        <f t="shared" si="18"/>
        <v>0</v>
      </c>
      <c r="J64" s="42">
        <f t="shared" si="19"/>
        <v>736885</v>
      </c>
      <c r="K64" s="34">
        <f t="shared" si="27"/>
        <v>-1</v>
      </c>
      <c r="L64" s="43">
        <f t="shared" si="20"/>
        <v>0</v>
      </c>
      <c r="M64" s="42">
        <f t="shared" si="21"/>
        <v>503644</v>
      </c>
      <c r="N64" s="45">
        <f t="shared" si="28"/>
        <v>-1</v>
      </c>
      <c r="O64" s="43">
        <f t="shared" si="22"/>
        <v>0</v>
      </c>
      <c r="P64" s="42">
        <f t="shared" si="23"/>
        <v>177974</v>
      </c>
      <c r="Q64" s="45">
        <f t="shared" si="29"/>
        <v>-1</v>
      </c>
      <c r="R64" s="43">
        <f t="shared" si="24"/>
        <v>0</v>
      </c>
      <c r="S64" s="42">
        <f t="shared" si="25"/>
        <v>33144</v>
      </c>
      <c r="T64" s="45">
        <f t="shared" si="30"/>
        <v>-1</v>
      </c>
      <c r="U64" s="43">
        <f t="shared" si="31"/>
        <v>0</v>
      </c>
      <c r="V64" s="42">
        <f t="shared" si="32"/>
        <v>112906</v>
      </c>
      <c r="W64" s="45">
        <f t="shared" si="33"/>
        <v>-1</v>
      </c>
    </row>
    <row r="65" spans="1:23">
      <c r="A65" s="31" t="s">
        <v>71</v>
      </c>
      <c r="B65" s="31" t="s">
        <v>72</v>
      </c>
      <c r="C65" s="40">
        <f t="shared" si="13"/>
        <v>0</v>
      </c>
      <c r="D65" s="40">
        <f t="shared" si="14"/>
        <v>1753303</v>
      </c>
      <c r="E65" s="32">
        <f t="shared" si="26"/>
        <v>-1</v>
      </c>
      <c r="F65" s="40">
        <f t="shared" si="15"/>
        <v>0</v>
      </c>
      <c r="G65" s="40">
        <f t="shared" si="16"/>
        <v>489522</v>
      </c>
      <c r="H65" s="32">
        <f t="shared" si="17"/>
        <v>-1</v>
      </c>
      <c r="I65" s="40">
        <f t="shared" si="18"/>
        <v>0</v>
      </c>
      <c r="J65" s="40">
        <f t="shared" si="19"/>
        <v>569366</v>
      </c>
      <c r="K65" s="32">
        <f t="shared" si="27"/>
        <v>-1</v>
      </c>
      <c r="L65" s="40">
        <f t="shared" si="20"/>
        <v>0</v>
      </c>
      <c r="M65" s="40">
        <f t="shared" si="21"/>
        <v>346757</v>
      </c>
      <c r="N65" s="32">
        <f t="shared" si="28"/>
        <v>-1</v>
      </c>
      <c r="O65" s="40">
        <f t="shared" si="22"/>
        <v>0</v>
      </c>
      <c r="P65" s="40">
        <f t="shared" si="23"/>
        <v>96369</v>
      </c>
      <c r="Q65" s="32">
        <f t="shared" si="29"/>
        <v>-1</v>
      </c>
      <c r="R65" s="40">
        <f t="shared" si="24"/>
        <v>0</v>
      </c>
      <c r="S65" s="40">
        <f t="shared" si="25"/>
        <v>22674</v>
      </c>
      <c r="T65" s="32">
        <f t="shared" si="30"/>
        <v>-1</v>
      </c>
      <c r="U65" s="40">
        <f t="shared" si="31"/>
        <v>0</v>
      </c>
      <c r="V65" s="40">
        <f t="shared" si="32"/>
        <v>70145</v>
      </c>
      <c r="W65" s="32">
        <f t="shared" si="33"/>
        <v>-1</v>
      </c>
    </row>
    <row r="66" spans="1:23">
      <c r="A66" s="47" t="s">
        <v>57</v>
      </c>
      <c r="B66" s="47" t="s">
        <v>58</v>
      </c>
      <c r="C66" s="43">
        <f t="shared" si="13"/>
        <v>0</v>
      </c>
      <c r="D66" s="42">
        <f t="shared" si="14"/>
        <v>684461</v>
      </c>
      <c r="E66" s="45">
        <f t="shared" si="26"/>
        <v>-1</v>
      </c>
      <c r="F66" s="43">
        <f t="shared" si="15"/>
        <v>0</v>
      </c>
      <c r="G66" s="42">
        <f t="shared" si="16"/>
        <v>188418</v>
      </c>
      <c r="H66" s="45">
        <f t="shared" si="17"/>
        <v>-1</v>
      </c>
      <c r="I66" s="43">
        <f t="shared" si="18"/>
        <v>0</v>
      </c>
      <c r="J66" s="42">
        <f t="shared" si="19"/>
        <v>261036</v>
      </c>
      <c r="K66" s="34">
        <f t="shared" si="27"/>
        <v>-1</v>
      </c>
      <c r="L66" s="43">
        <f t="shared" si="20"/>
        <v>0</v>
      </c>
      <c r="M66" s="42">
        <f t="shared" si="21"/>
        <v>80715</v>
      </c>
      <c r="N66" s="45">
        <f t="shared" si="28"/>
        <v>-1</v>
      </c>
      <c r="O66" s="43">
        <f t="shared" si="22"/>
        <v>0</v>
      </c>
      <c r="P66" s="42">
        <f t="shared" si="23"/>
        <v>22450</v>
      </c>
      <c r="Q66" s="45">
        <f t="shared" si="29"/>
        <v>-1</v>
      </c>
      <c r="R66" s="43">
        <f t="shared" si="24"/>
        <v>0</v>
      </c>
      <c r="S66" s="42">
        <f t="shared" si="25"/>
        <v>7094</v>
      </c>
      <c r="T66" s="45">
        <f t="shared" si="30"/>
        <v>-1</v>
      </c>
      <c r="U66" s="43">
        <f t="shared" si="31"/>
        <v>0</v>
      </c>
      <c r="V66" s="42">
        <f t="shared" si="32"/>
        <v>5218</v>
      </c>
      <c r="W66" s="45">
        <f t="shared" si="33"/>
        <v>-1</v>
      </c>
    </row>
    <row r="67" spans="1:23">
      <c r="A67" s="31" t="s">
        <v>59</v>
      </c>
      <c r="B67" s="31" t="s">
        <v>60</v>
      </c>
      <c r="C67" s="40">
        <f t="shared" si="13"/>
        <v>0</v>
      </c>
      <c r="D67" s="40">
        <f t="shared" si="14"/>
        <v>79909</v>
      </c>
      <c r="E67" s="32">
        <f t="shared" si="26"/>
        <v>-1</v>
      </c>
      <c r="F67" s="40">
        <f t="shared" si="15"/>
        <v>0</v>
      </c>
      <c r="G67" s="40">
        <f t="shared" si="16"/>
        <v>605</v>
      </c>
      <c r="H67" s="32">
        <f t="shared" si="17"/>
        <v>-1</v>
      </c>
      <c r="I67" s="40">
        <f t="shared" si="18"/>
        <v>0</v>
      </c>
      <c r="J67" s="40">
        <f t="shared" si="19"/>
        <v>5682</v>
      </c>
      <c r="K67" s="32">
        <f t="shared" si="27"/>
        <v>-1</v>
      </c>
      <c r="L67" s="40">
        <f t="shared" si="20"/>
        <v>0</v>
      </c>
      <c r="M67" s="40">
        <f t="shared" si="21"/>
        <v>1000</v>
      </c>
      <c r="N67" s="32">
        <f t="shared" si="28"/>
        <v>-1</v>
      </c>
      <c r="O67" s="40">
        <f t="shared" si="22"/>
        <v>0</v>
      </c>
      <c r="P67" s="40">
        <f t="shared" si="23"/>
        <v>190</v>
      </c>
      <c r="Q67" s="32">
        <f t="shared" si="29"/>
        <v>-1</v>
      </c>
      <c r="R67" s="40">
        <f t="shared" si="24"/>
        <v>0</v>
      </c>
      <c r="S67" s="40">
        <f t="shared" si="25"/>
        <v>872</v>
      </c>
      <c r="T67" s="32">
        <f t="shared" si="30"/>
        <v>-1</v>
      </c>
      <c r="U67" s="40">
        <f t="shared" si="31"/>
        <v>0</v>
      </c>
      <c r="V67" s="40">
        <f t="shared" si="32"/>
        <v>112</v>
      </c>
      <c r="W67" s="32">
        <f t="shared" si="33"/>
        <v>-1</v>
      </c>
    </row>
    <row r="68" spans="1:23">
      <c r="A68" s="47" t="s">
        <v>61</v>
      </c>
      <c r="B68" s="47" t="s">
        <v>62</v>
      </c>
      <c r="C68" s="43">
        <f t="shared" si="13"/>
        <v>0</v>
      </c>
      <c r="D68" s="42">
        <f t="shared" si="14"/>
        <v>92100</v>
      </c>
      <c r="E68" s="45">
        <f t="shared" si="26"/>
        <v>-1</v>
      </c>
      <c r="F68" s="43">
        <f t="shared" si="15"/>
        <v>0</v>
      </c>
      <c r="G68" s="42">
        <f t="shared" si="16"/>
        <v>198</v>
      </c>
      <c r="H68" s="45">
        <f t="shared" si="17"/>
        <v>-1</v>
      </c>
      <c r="I68" s="43">
        <f t="shared" si="18"/>
        <v>0</v>
      </c>
      <c r="J68" s="42">
        <f t="shared" si="19"/>
        <v>2341</v>
      </c>
      <c r="K68" s="34">
        <f t="shared" si="27"/>
        <v>-1</v>
      </c>
      <c r="L68" s="43">
        <f t="shared" si="20"/>
        <v>0</v>
      </c>
      <c r="M68" s="42">
        <f t="shared" si="21"/>
        <v>161</v>
      </c>
      <c r="N68" s="45">
        <f t="shared" si="28"/>
        <v>-1</v>
      </c>
      <c r="O68" s="43">
        <f t="shared" si="22"/>
        <v>0</v>
      </c>
      <c r="P68" s="42">
        <f t="shared" si="23"/>
        <v>4</v>
      </c>
      <c r="Q68" s="45">
        <f t="shared" si="29"/>
        <v>-1</v>
      </c>
      <c r="R68" s="43">
        <f t="shared" si="24"/>
        <v>0</v>
      </c>
      <c r="S68" s="42">
        <f t="shared" si="25"/>
        <v>98</v>
      </c>
      <c r="T68" s="45">
        <f t="shared" si="30"/>
        <v>-1</v>
      </c>
      <c r="U68" s="43">
        <f t="shared" si="31"/>
        <v>0</v>
      </c>
      <c r="V68" s="42">
        <f t="shared" si="32"/>
        <v>13</v>
      </c>
      <c r="W68" s="45">
        <f t="shared" si="33"/>
        <v>-1</v>
      </c>
    </row>
    <row r="69" spans="1:23">
      <c r="A69" s="26" t="s">
        <v>63</v>
      </c>
      <c r="B69" s="27" t="s">
        <v>64</v>
      </c>
      <c r="C69" s="48">
        <f>SUM(C57:C63)</f>
        <v>6691150</v>
      </c>
      <c r="D69" s="48">
        <f>SUM(D57:D63)</f>
        <v>6272134</v>
      </c>
      <c r="E69" s="37">
        <f t="shared" si="26"/>
        <v>6.6805970663254319E-2</v>
      </c>
      <c r="F69" s="48">
        <f>SUM(F57:F63)</f>
        <v>1607850</v>
      </c>
      <c r="G69" s="48">
        <f>SUM(G57:G63)</f>
        <v>1596818</v>
      </c>
      <c r="H69" s="37">
        <f t="shared" si="17"/>
        <v>6.9087397561901232E-3</v>
      </c>
      <c r="I69" s="48">
        <f>SUM(I57:I63)</f>
        <v>2131867</v>
      </c>
      <c r="J69" s="48">
        <f>SUM(J57:J63)</f>
        <v>1907398</v>
      </c>
      <c r="K69" s="37">
        <f t="shared" si="27"/>
        <v>0.11768335711791666</v>
      </c>
      <c r="L69" s="48">
        <f>SUM(L57:L63)</f>
        <v>1306618</v>
      </c>
      <c r="M69" s="48">
        <f>SUM(M57:M63)</f>
        <v>1174349</v>
      </c>
      <c r="N69" s="37">
        <f t="shared" si="28"/>
        <v>0.11263176449249755</v>
      </c>
      <c r="O69" s="48">
        <f>SUM(O57:O63)</f>
        <v>377033</v>
      </c>
      <c r="P69" s="48">
        <f>SUM(P57:P63)</f>
        <v>335268</v>
      </c>
      <c r="Q69" s="37">
        <f t="shared" si="29"/>
        <v>0.12457198420368183</v>
      </c>
      <c r="R69" s="48">
        <f>SUM(R57:R63)</f>
        <v>96457</v>
      </c>
      <c r="S69" s="48">
        <f>SUM(S57:S63)</f>
        <v>95766</v>
      </c>
      <c r="T69" s="37">
        <f t="shared" si="30"/>
        <v>7.2155044587849547E-3</v>
      </c>
      <c r="U69" s="48">
        <f>SUM(U57:U63)</f>
        <v>214416</v>
      </c>
      <c r="V69" s="48">
        <f>SUM(V57:V63)</f>
        <v>256260</v>
      </c>
      <c r="W69" s="37">
        <f t="shared" si="33"/>
        <v>-0.16328728634980097</v>
      </c>
    </row>
    <row r="71" spans="1:23">
      <c r="A71" s="50" t="s">
        <v>89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2"/>
      <c r="P71" s="52"/>
      <c r="Q71" s="52"/>
      <c r="R71" s="52"/>
      <c r="S71" s="52"/>
    </row>
    <row r="72" spans="1:23">
      <c r="A72" s="50" t="s">
        <v>90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2"/>
      <c r="P72" s="52"/>
      <c r="Q72" s="52"/>
      <c r="R72" s="52"/>
      <c r="S72" s="52"/>
    </row>
    <row r="73" spans="1:23">
      <c r="A73" s="50" t="s">
        <v>91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2"/>
      <c r="R73" s="53"/>
      <c r="S73" s="53"/>
    </row>
    <row r="74" spans="1:23">
      <c r="A74" s="50" t="s">
        <v>92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2"/>
      <c r="R74" s="53"/>
      <c r="S74" s="53"/>
    </row>
    <row r="75" spans="1:23">
      <c r="A75" s="50" t="s">
        <v>93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2"/>
      <c r="R75" s="52"/>
      <c r="S75" s="52"/>
    </row>
    <row r="76" spans="1:23">
      <c r="A76" s="50" t="s">
        <v>94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3"/>
      <c r="R76" s="53"/>
      <c r="S76" s="53"/>
    </row>
    <row r="77" spans="1:23">
      <c r="A77" s="50" t="s">
        <v>95</v>
      </c>
      <c r="B77" s="51"/>
      <c r="C77" s="51"/>
      <c r="D77" s="51"/>
      <c r="E77" s="51"/>
      <c r="F77" s="51"/>
      <c r="G77" s="51"/>
      <c r="H77" s="51"/>
      <c r="I77" s="51"/>
      <c r="J77" s="51"/>
    </row>
    <row r="78" spans="1:23">
      <c r="A78" s="50" t="s">
        <v>96</v>
      </c>
      <c r="B78" s="51"/>
      <c r="C78" s="51"/>
      <c r="D78" s="51"/>
      <c r="E78" s="51"/>
      <c r="F78" s="51"/>
      <c r="G78" s="51"/>
      <c r="H78" s="51"/>
      <c r="I78" s="51"/>
      <c r="J78" s="51"/>
    </row>
    <row r="79" spans="1:23">
      <c r="A79" s="54" t="s">
        <v>97</v>
      </c>
      <c r="B79" s="51"/>
      <c r="C79" s="51"/>
      <c r="D79" s="51"/>
      <c r="E79" s="51"/>
      <c r="F79" s="51"/>
      <c r="G79" s="51"/>
      <c r="H79" s="51"/>
      <c r="I79" s="51"/>
      <c r="J79" s="51"/>
      <c r="K79" s="54" t="s">
        <v>98</v>
      </c>
      <c r="L79" s="51"/>
      <c r="M79" s="51"/>
      <c r="N79" s="51"/>
      <c r="O79" s="51"/>
      <c r="P79" s="51"/>
      <c r="Q79" s="51"/>
      <c r="R79" s="51"/>
      <c r="S79" s="53"/>
    </row>
    <row r="80" spans="1:23">
      <c r="A80" s="54" t="s">
        <v>99</v>
      </c>
      <c r="B80" s="51"/>
      <c r="C80" s="51"/>
      <c r="D80" s="51"/>
      <c r="E80" s="51"/>
      <c r="F80" s="51"/>
      <c r="G80" s="51"/>
      <c r="H80" s="51"/>
      <c r="I80" s="51"/>
      <c r="J80" s="51"/>
      <c r="K80" s="54" t="s">
        <v>100</v>
      </c>
      <c r="L80" s="51"/>
      <c r="M80" s="51"/>
      <c r="N80" s="51"/>
      <c r="O80" s="51"/>
      <c r="P80" s="51"/>
      <c r="Q80" s="51"/>
      <c r="R80" s="51"/>
      <c r="S80" s="53"/>
    </row>
  </sheetData>
  <mergeCells count="19">
    <mergeCell ref="O55:Q55"/>
    <mergeCell ref="R55:T55"/>
    <mergeCell ref="U55:W55"/>
    <mergeCell ref="A1:W1"/>
    <mergeCell ref="A2:W2"/>
    <mergeCell ref="A37:B37"/>
    <mergeCell ref="A38:B38"/>
    <mergeCell ref="A54:B56"/>
    <mergeCell ref="C54:E54"/>
    <mergeCell ref="F54:H54"/>
    <mergeCell ref="I54:K54"/>
    <mergeCell ref="L54:N54"/>
    <mergeCell ref="O54:Q54"/>
    <mergeCell ref="R54:T54"/>
    <mergeCell ref="U54:W54"/>
    <mergeCell ref="C55:E55"/>
    <mergeCell ref="F55:H55"/>
    <mergeCell ref="I55:K55"/>
    <mergeCell ref="L55:N55"/>
  </mergeCells>
  <pageMargins left="0.7" right="0.7" top="0.75" bottom="0.75" header="0.3" footer="0.3"/>
  <pageSetup paperSize="9" scale="41" orientation="landscape" r:id="rId1"/>
  <ignoredErrors>
    <ignoredError sqref="V57:V62 U58 U57 U59 U60:U62" formulaRange="1"/>
    <ignoredError sqref="C12:V17 C45:V52 C63:U68 W63:W68 V11" emptyCellReference="1"/>
    <ignoredError sqref="V63:V68" formulaRange="1" emptyCellReference="1"/>
    <ignoredError sqref="E69 H69 K69 N69 Q69 T69 W69" formula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T72"/>
  <sheetViews>
    <sheetView showGridLines="0" zoomScaleNormal="100" workbookViewId="0">
      <selection activeCell="C11" sqref="C11"/>
    </sheetView>
  </sheetViews>
  <sheetFormatPr defaultRowHeight="15"/>
  <cols>
    <col min="1" max="1" width="15" customWidth="1"/>
    <col min="2" max="2" width="13.140625" customWidth="1"/>
    <col min="3" max="3" width="12.42578125" customWidth="1"/>
    <col min="4" max="4" width="9.5703125" bestFit="1" customWidth="1"/>
    <col min="5" max="5" width="15.5703125" customWidth="1"/>
    <col min="6" max="6" width="12.5703125" customWidth="1"/>
    <col min="7" max="7" width="12" customWidth="1"/>
    <col min="8" max="8" width="12.7109375" customWidth="1"/>
    <col min="9" max="9" width="13.28515625" customWidth="1"/>
    <col min="10" max="10" width="9.5703125" customWidth="1"/>
    <col min="11" max="11" width="12" customWidth="1"/>
    <col min="12" max="12" width="11.5703125" customWidth="1"/>
    <col min="13" max="13" width="11.42578125" customWidth="1"/>
    <col min="14" max="14" width="13.5703125" customWidth="1"/>
    <col min="15" max="15" width="9.5703125" bestFit="1" customWidth="1"/>
    <col min="16" max="16" width="14.5703125" customWidth="1"/>
    <col min="17" max="17" width="11.85546875" customWidth="1"/>
    <col min="18" max="18" width="11.140625" customWidth="1"/>
  </cols>
  <sheetData>
    <row r="1" spans="1:18" ht="15.75">
      <c r="A1" s="97" t="s">
        <v>155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ht="15.75">
      <c r="A2" s="97" t="s">
        <v>156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>
      <c r="A3" s="79">
        <v>2016</v>
      </c>
      <c r="B3" s="80"/>
      <c r="C3" s="55" t="s">
        <v>101</v>
      </c>
      <c r="D3" s="55" t="s">
        <v>102</v>
      </c>
      <c r="E3" s="55" t="s">
        <v>103</v>
      </c>
      <c r="F3" s="55" t="s">
        <v>104</v>
      </c>
      <c r="G3" s="55" t="s">
        <v>105</v>
      </c>
      <c r="H3" s="55" t="s">
        <v>106</v>
      </c>
      <c r="I3" s="55" t="s">
        <v>107</v>
      </c>
      <c r="J3" s="55" t="s">
        <v>108</v>
      </c>
      <c r="K3" s="55" t="s">
        <v>109</v>
      </c>
      <c r="L3" s="55" t="s">
        <v>110</v>
      </c>
      <c r="M3" s="55" t="s">
        <v>111</v>
      </c>
      <c r="N3" s="55" t="s">
        <v>112</v>
      </c>
      <c r="O3" s="55" t="s">
        <v>113</v>
      </c>
      <c r="P3" s="55" t="s">
        <v>114</v>
      </c>
      <c r="Q3" s="55" t="s">
        <v>115</v>
      </c>
      <c r="R3" s="55" t="s">
        <v>116</v>
      </c>
    </row>
    <row r="4" spans="1:18">
      <c r="A4" s="81"/>
      <c r="B4" s="82"/>
      <c r="C4" s="56" t="s">
        <v>117</v>
      </c>
      <c r="D4" s="56" t="s">
        <v>118</v>
      </c>
      <c r="E4" s="56" t="s">
        <v>119</v>
      </c>
      <c r="F4" s="56" t="s">
        <v>120</v>
      </c>
      <c r="G4" s="56" t="s">
        <v>121</v>
      </c>
      <c r="H4" s="56" t="s">
        <v>122</v>
      </c>
      <c r="I4" s="56" t="s">
        <v>123</v>
      </c>
      <c r="J4" s="56" t="s">
        <v>124</v>
      </c>
      <c r="K4" s="56" t="s">
        <v>125</v>
      </c>
      <c r="L4" s="56" t="s">
        <v>126</v>
      </c>
      <c r="M4" s="56" t="s">
        <v>127</v>
      </c>
      <c r="N4" s="56" t="s">
        <v>128</v>
      </c>
      <c r="O4" s="56" t="s">
        <v>129</v>
      </c>
      <c r="P4" s="56" t="s">
        <v>130</v>
      </c>
      <c r="Q4" s="56" t="s">
        <v>131</v>
      </c>
      <c r="R4" s="56" t="s">
        <v>132</v>
      </c>
    </row>
    <row r="5" spans="1:18">
      <c r="A5" s="31" t="s">
        <v>38</v>
      </c>
      <c r="B5" s="57" t="s">
        <v>39</v>
      </c>
      <c r="C5" s="40">
        <v>30179</v>
      </c>
      <c r="D5" s="40">
        <v>16724</v>
      </c>
      <c r="E5" s="40">
        <v>64440</v>
      </c>
      <c r="F5" s="40">
        <v>5416</v>
      </c>
      <c r="G5" s="40">
        <v>40502</v>
      </c>
      <c r="H5" s="40">
        <v>5500</v>
      </c>
      <c r="I5" s="40">
        <v>8898</v>
      </c>
      <c r="J5" s="40">
        <v>28879</v>
      </c>
      <c r="K5" s="40">
        <v>7336</v>
      </c>
      <c r="L5" s="40">
        <v>190361</v>
      </c>
      <c r="M5" s="40">
        <v>71239</v>
      </c>
      <c r="N5" s="40">
        <v>2748</v>
      </c>
      <c r="O5" s="40">
        <v>35296</v>
      </c>
      <c r="P5" s="40">
        <v>60122</v>
      </c>
      <c r="Q5" s="40">
        <v>21094</v>
      </c>
      <c r="R5" s="40">
        <f t="shared" ref="R5:R16" si="0">SUM(C5:Q5)</f>
        <v>588734</v>
      </c>
    </row>
    <row r="6" spans="1:18">
      <c r="A6" s="33" t="s">
        <v>41</v>
      </c>
      <c r="B6" s="33" t="s">
        <v>42</v>
      </c>
      <c r="C6" s="43">
        <v>15593</v>
      </c>
      <c r="D6" s="75">
        <v>8329</v>
      </c>
      <c r="E6" s="43">
        <v>36947</v>
      </c>
      <c r="F6" s="43">
        <v>6726</v>
      </c>
      <c r="G6" s="43">
        <v>29305</v>
      </c>
      <c r="H6" s="43">
        <v>4573</v>
      </c>
      <c r="I6" s="43">
        <v>7901</v>
      </c>
      <c r="J6" s="43">
        <v>22248</v>
      </c>
      <c r="K6" s="43">
        <v>8712</v>
      </c>
      <c r="L6" s="43">
        <v>166844</v>
      </c>
      <c r="M6" s="43">
        <v>42998</v>
      </c>
      <c r="N6" s="43">
        <v>1796</v>
      </c>
      <c r="O6" s="43">
        <v>16547.800000000003</v>
      </c>
      <c r="P6" s="43">
        <v>34171</v>
      </c>
      <c r="Q6" s="43">
        <v>12840</v>
      </c>
      <c r="R6" s="43">
        <f t="shared" si="0"/>
        <v>415530.8</v>
      </c>
    </row>
    <row r="7" spans="1:18">
      <c r="A7" s="31" t="s">
        <v>69</v>
      </c>
      <c r="B7" s="31" t="s">
        <v>44</v>
      </c>
      <c r="C7" s="40">
        <v>35300</v>
      </c>
      <c r="D7" s="40">
        <v>17047</v>
      </c>
      <c r="E7" s="40">
        <v>52159</v>
      </c>
      <c r="F7" s="40">
        <v>6453</v>
      </c>
      <c r="G7" s="40">
        <v>40098</v>
      </c>
      <c r="H7" s="40">
        <v>6594</v>
      </c>
      <c r="I7" s="40">
        <v>13745</v>
      </c>
      <c r="J7" s="40">
        <v>36831</v>
      </c>
      <c r="K7" s="40">
        <v>8058</v>
      </c>
      <c r="L7" s="40">
        <v>201824</v>
      </c>
      <c r="M7" s="40">
        <v>50880</v>
      </c>
      <c r="N7" s="40">
        <v>2373</v>
      </c>
      <c r="O7" s="40">
        <f>O6+360</f>
        <v>16907.800000000003</v>
      </c>
      <c r="P7" s="40">
        <v>66315</v>
      </c>
      <c r="Q7" s="40">
        <v>16966</v>
      </c>
      <c r="R7" s="40">
        <f t="shared" si="0"/>
        <v>571550.80000000005</v>
      </c>
    </row>
    <row r="8" spans="1:18">
      <c r="A8" s="33" t="s">
        <v>45</v>
      </c>
      <c r="B8" s="33" t="s">
        <v>46</v>
      </c>
      <c r="C8" s="43">
        <v>39158</v>
      </c>
      <c r="D8" s="43">
        <v>19721</v>
      </c>
      <c r="E8" s="43">
        <v>51120</v>
      </c>
      <c r="F8" s="43">
        <v>6664</v>
      </c>
      <c r="G8" s="43">
        <v>46562</v>
      </c>
      <c r="H8" s="43">
        <v>7509</v>
      </c>
      <c r="I8" s="43">
        <v>13118</v>
      </c>
      <c r="J8" s="43">
        <f>62406-21729</f>
        <v>40677</v>
      </c>
      <c r="K8" s="43">
        <v>35924</v>
      </c>
      <c r="L8" s="43">
        <v>211583</v>
      </c>
      <c r="M8" s="43">
        <v>53989</v>
      </c>
      <c r="N8" s="43">
        <v>2368</v>
      </c>
      <c r="O8" s="43">
        <v>40881</v>
      </c>
      <c r="P8" s="43">
        <v>73906</v>
      </c>
      <c r="Q8" s="43">
        <v>19294</v>
      </c>
      <c r="R8" s="43">
        <f t="shared" si="0"/>
        <v>662474</v>
      </c>
    </row>
    <row r="9" spans="1:18">
      <c r="A9" s="31" t="s">
        <v>47</v>
      </c>
      <c r="B9" s="31" t="s">
        <v>48</v>
      </c>
      <c r="C9" s="40">
        <v>58416</v>
      </c>
      <c r="D9" s="40">
        <v>21369</v>
      </c>
      <c r="E9" s="40">
        <v>80123</v>
      </c>
      <c r="F9" s="40">
        <v>7872</v>
      </c>
      <c r="G9" s="40">
        <v>50453</v>
      </c>
      <c r="H9" s="40">
        <v>8328</v>
      </c>
      <c r="I9" s="40">
        <v>12120</v>
      </c>
      <c r="J9" s="40">
        <v>50182</v>
      </c>
      <c r="K9" s="40">
        <v>9530</v>
      </c>
      <c r="L9" s="40">
        <v>243468</v>
      </c>
      <c r="M9" s="40">
        <v>62770</v>
      </c>
      <c r="N9" s="40">
        <v>3540</v>
      </c>
      <c r="O9" s="40">
        <v>49698</v>
      </c>
      <c r="P9" s="40">
        <v>102473</v>
      </c>
      <c r="Q9" s="40">
        <v>24064</v>
      </c>
      <c r="R9" s="40">
        <f t="shared" si="0"/>
        <v>784406</v>
      </c>
    </row>
    <row r="10" spans="1:18">
      <c r="A10" s="33" t="s">
        <v>49</v>
      </c>
      <c r="B10" s="33" t="s">
        <v>50</v>
      </c>
      <c r="C10" s="43">
        <v>127797</v>
      </c>
      <c r="D10" s="43">
        <v>32315</v>
      </c>
      <c r="E10" s="43">
        <v>59524</v>
      </c>
      <c r="F10" s="43">
        <v>12971</v>
      </c>
      <c r="G10" s="43">
        <v>64104</v>
      </c>
      <c r="H10" s="43">
        <v>11707</v>
      </c>
      <c r="I10" s="43">
        <v>10310</v>
      </c>
      <c r="J10" s="43">
        <v>42065</v>
      </c>
      <c r="K10" s="43">
        <v>51226</v>
      </c>
      <c r="L10" s="43">
        <v>462300</v>
      </c>
      <c r="M10" s="43">
        <v>52887</v>
      </c>
      <c r="N10" s="43">
        <v>2345</v>
      </c>
      <c r="O10" s="43">
        <v>61779</v>
      </c>
      <c r="P10" s="43">
        <v>150635</v>
      </c>
      <c r="Q10" s="43">
        <v>22327</v>
      </c>
      <c r="R10" s="43">
        <f t="shared" si="0"/>
        <v>1164292</v>
      </c>
    </row>
    <row r="11" spans="1:18">
      <c r="A11" s="31" t="s">
        <v>51</v>
      </c>
      <c r="B11" s="31" t="s">
        <v>52</v>
      </c>
      <c r="C11" s="40">
        <v>318546</v>
      </c>
      <c r="D11" s="40">
        <v>47658</v>
      </c>
      <c r="E11" s="40">
        <v>72147</v>
      </c>
      <c r="F11" s="40">
        <f>20119+184</f>
        <v>20303</v>
      </c>
      <c r="G11" s="40">
        <f>112689-33412</f>
        <v>79277</v>
      </c>
      <c r="H11" s="40">
        <f>22414-12075</f>
        <v>10339</v>
      </c>
      <c r="I11" s="40">
        <f>57578-16692</f>
        <v>40886</v>
      </c>
      <c r="J11" s="40">
        <v>82321</v>
      </c>
      <c r="K11" s="40">
        <v>80960</v>
      </c>
      <c r="L11" s="40">
        <v>646889</v>
      </c>
      <c r="M11" s="40">
        <f>70443-1237</f>
        <v>69206</v>
      </c>
      <c r="N11" s="40">
        <f>3194-318</f>
        <v>2876</v>
      </c>
      <c r="O11" s="40">
        <f>80807+1430</f>
        <v>82237</v>
      </c>
      <c r="P11" s="40">
        <f>495306*55%+23391</f>
        <v>295809.30000000005</v>
      </c>
      <c r="Q11" s="40">
        <v>34285</v>
      </c>
      <c r="R11" s="40">
        <f t="shared" si="0"/>
        <v>1883739.3</v>
      </c>
    </row>
    <row r="12" spans="1:18" hidden="1">
      <c r="A12" s="33" t="s">
        <v>70</v>
      </c>
      <c r="B12" s="33" t="s">
        <v>54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>
        <f t="shared" si="0"/>
        <v>0</v>
      </c>
    </row>
    <row r="13" spans="1:18" hidden="1">
      <c r="A13" s="58" t="s">
        <v>71</v>
      </c>
      <c r="B13" s="58" t="s">
        <v>72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59"/>
      <c r="Q13" s="59"/>
      <c r="R13" s="59">
        <f t="shared" si="0"/>
        <v>0</v>
      </c>
    </row>
    <row r="14" spans="1:18" hidden="1">
      <c r="A14" s="47" t="s">
        <v>57</v>
      </c>
      <c r="B14" s="47" t="s">
        <v>58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>
        <f t="shared" si="0"/>
        <v>0</v>
      </c>
    </row>
    <row r="15" spans="1:18" hidden="1">
      <c r="A15" s="58" t="s">
        <v>59</v>
      </c>
      <c r="B15" s="58" t="s">
        <v>60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>
        <f t="shared" si="0"/>
        <v>0</v>
      </c>
    </row>
    <row r="16" spans="1:18" hidden="1">
      <c r="A16" s="47" t="s">
        <v>61</v>
      </c>
      <c r="B16" s="47" t="s">
        <v>62</v>
      </c>
      <c r="C16" s="43"/>
      <c r="D16" s="75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>
        <f t="shared" si="0"/>
        <v>0</v>
      </c>
    </row>
    <row r="17" spans="1:20">
      <c r="A17" s="76" t="s">
        <v>63</v>
      </c>
      <c r="B17" s="76" t="s">
        <v>64</v>
      </c>
      <c r="C17" s="77">
        <f t="shared" ref="C17:R17" si="1">SUM(C5:C16)</f>
        <v>624989</v>
      </c>
      <c r="D17" s="77">
        <f t="shared" si="1"/>
        <v>163163</v>
      </c>
      <c r="E17" s="77">
        <f t="shared" si="1"/>
        <v>416460</v>
      </c>
      <c r="F17" s="77">
        <f t="shared" si="1"/>
        <v>66405</v>
      </c>
      <c r="G17" s="77">
        <f t="shared" si="1"/>
        <v>350301</v>
      </c>
      <c r="H17" s="77">
        <f t="shared" si="1"/>
        <v>54550</v>
      </c>
      <c r="I17" s="77">
        <f t="shared" si="1"/>
        <v>106978</v>
      </c>
      <c r="J17" s="77">
        <f t="shared" si="1"/>
        <v>303203</v>
      </c>
      <c r="K17" s="77">
        <f t="shared" si="1"/>
        <v>201746</v>
      </c>
      <c r="L17" s="77">
        <f t="shared" si="1"/>
        <v>2123269</v>
      </c>
      <c r="M17" s="77">
        <f t="shared" si="1"/>
        <v>403969</v>
      </c>
      <c r="N17" s="77">
        <f t="shared" si="1"/>
        <v>18046</v>
      </c>
      <c r="O17" s="77">
        <f t="shared" si="1"/>
        <v>303346.59999999998</v>
      </c>
      <c r="P17" s="77">
        <f t="shared" si="1"/>
        <v>783431.3</v>
      </c>
      <c r="Q17" s="77">
        <f t="shared" si="1"/>
        <v>150870</v>
      </c>
      <c r="R17" s="77">
        <f t="shared" si="1"/>
        <v>6070726.9000000004</v>
      </c>
    </row>
    <row r="18" spans="1:20">
      <c r="A18" s="47"/>
      <c r="B18" s="47"/>
      <c r="C18" s="61"/>
      <c r="D18" s="61"/>
      <c r="E18" s="61"/>
      <c r="F18" s="61"/>
      <c r="G18" s="61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20">
      <c r="A19" s="79">
        <v>2015</v>
      </c>
      <c r="B19" s="80"/>
      <c r="C19" s="55" t="s">
        <v>101</v>
      </c>
      <c r="D19" s="55" t="s">
        <v>102</v>
      </c>
      <c r="E19" s="55" t="s">
        <v>103</v>
      </c>
      <c r="F19" s="55" t="s">
        <v>104</v>
      </c>
      <c r="G19" s="55" t="s">
        <v>105</v>
      </c>
      <c r="H19" s="55" t="s">
        <v>106</v>
      </c>
      <c r="I19" s="55" t="s">
        <v>107</v>
      </c>
      <c r="J19" s="55" t="s">
        <v>108</v>
      </c>
      <c r="K19" s="55" t="s">
        <v>109</v>
      </c>
      <c r="L19" s="55" t="s">
        <v>110</v>
      </c>
      <c r="M19" s="55" t="s">
        <v>111</v>
      </c>
      <c r="N19" s="55" t="s">
        <v>112</v>
      </c>
      <c r="O19" s="55" t="s">
        <v>113</v>
      </c>
      <c r="P19" s="55" t="s">
        <v>114</v>
      </c>
      <c r="Q19" s="55" t="s">
        <v>115</v>
      </c>
      <c r="R19" s="55" t="s">
        <v>116</v>
      </c>
    </row>
    <row r="20" spans="1:20">
      <c r="A20" s="81"/>
      <c r="B20" s="82"/>
      <c r="C20" s="56" t="s">
        <v>117</v>
      </c>
      <c r="D20" s="56" t="s">
        <v>118</v>
      </c>
      <c r="E20" s="56" t="s">
        <v>119</v>
      </c>
      <c r="F20" s="56" t="s">
        <v>120</v>
      </c>
      <c r="G20" s="56" t="s">
        <v>121</v>
      </c>
      <c r="H20" s="56" t="s">
        <v>122</v>
      </c>
      <c r="I20" s="56" t="s">
        <v>123</v>
      </c>
      <c r="J20" s="56" t="s">
        <v>124</v>
      </c>
      <c r="K20" s="56" t="s">
        <v>125</v>
      </c>
      <c r="L20" s="56" t="s">
        <v>126</v>
      </c>
      <c r="M20" s="56" t="s">
        <v>127</v>
      </c>
      <c r="N20" s="56" t="s">
        <v>128</v>
      </c>
      <c r="O20" s="56" t="s">
        <v>129</v>
      </c>
      <c r="P20" s="56" t="s">
        <v>130</v>
      </c>
      <c r="Q20" s="56" t="s">
        <v>131</v>
      </c>
      <c r="R20" s="56" t="s">
        <v>132</v>
      </c>
    </row>
    <row r="21" spans="1:20">
      <c r="A21" s="31" t="s">
        <v>38</v>
      </c>
      <c r="B21" s="31" t="s">
        <v>39</v>
      </c>
      <c r="C21" s="40">
        <v>28684</v>
      </c>
      <c r="D21" s="40">
        <v>15430</v>
      </c>
      <c r="E21" s="40">
        <v>78622</v>
      </c>
      <c r="F21" s="40">
        <v>5768</v>
      </c>
      <c r="G21" s="40">
        <v>27505</v>
      </c>
      <c r="H21" s="40">
        <v>6186</v>
      </c>
      <c r="I21" s="40">
        <v>9647</v>
      </c>
      <c r="J21" s="40">
        <v>27689</v>
      </c>
      <c r="K21" s="40">
        <v>5470</v>
      </c>
      <c r="L21" s="40">
        <v>151397</v>
      </c>
      <c r="M21" s="40">
        <v>66881</v>
      </c>
      <c r="N21" s="40">
        <v>2759</v>
      </c>
      <c r="O21" s="40">
        <v>42266.400000000001</v>
      </c>
      <c r="P21" s="40">
        <v>142934</v>
      </c>
      <c r="Q21" s="40">
        <v>16988</v>
      </c>
      <c r="R21" s="40">
        <f t="shared" ref="R21:R33" si="2">SUM(C21:Q21)</f>
        <v>628226.4</v>
      </c>
    </row>
    <row r="22" spans="1:20">
      <c r="A22" s="33" t="s">
        <v>41</v>
      </c>
      <c r="B22" s="33" t="s">
        <v>42</v>
      </c>
      <c r="C22" s="43">
        <v>34083</v>
      </c>
      <c r="D22" s="43">
        <v>12157</v>
      </c>
      <c r="E22" s="43">
        <v>53668</v>
      </c>
      <c r="F22" s="43">
        <v>5629</v>
      </c>
      <c r="G22" s="43">
        <v>29415</v>
      </c>
      <c r="H22" s="43">
        <v>5714</v>
      </c>
      <c r="I22" s="43">
        <v>6302</v>
      </c>
      <c r="J22" s="43">
        <v>26690</v>
      </c>
      <c r="K22" s="43">
        <v>4605</v>
      </c>
      <c r="L22" s="43">
        <v>135845</v>
      </c>
      <c r="M22" s="43">
        <v>41769</v>
      </c>
      <c r="N22" s="43">
        <v>1839</v>
      </c>
      <c r="O22" s="43">
        <v>48998.400000000001</v>
      </c>
      <c r="P22" s="43">
        <v>86540</v>
      </c>
      <c r="Q22" s="43">
        <v>12241</v>
      </c>
      <c r="R22" s="43">
        <f t="shared" si="2"/>
        <v>505495.4</v>
      </c>
    </row>
    <row r="23" spans="1:20">
      <c r="A23" s="31" t="s">
        <v>69</v>
      </c>
      <c r="B23" s="31" t="s">
        <v>44</v>
      </c>
      <c r="C23" s="40">
        <v>38706</v>
      </c>
      <c r="D23" s="40">
        <v>14110</v>
      </c>
      <c r="E23" s="40">
        <v>53977</v>
      </c>
      <c r="F23" s="40">
        <v>4280</v>
      </c>
      <c r="G23" s="40">
        <v>35408</v>
      </c>
      <c r="H23" s="40">
        <v>7211</v>
      </c>
      <c r="I23" s="40">
        <v>8167</v>
      </c>
      <c r="J23" s="40">
        <v>31877</v>
      </c>
      <c r="K23" s="40">
        <v>5616</v>
      </c>
      <c r="L23" s="40">
        <v>162064</v>
      </c>
      <c r="M23" s="40">
        <v>46594</v>
      </c>
      <c r="N23" s="40">
        <v>2138</v>
      </c>
      <c r="O23" s="40">
        <v>43029.600000000006</v>
      </c>
      <c r="P23" s="40">
        <v>104674.5</v>
      </c>
      <c r="Q23" s="40">
        <v>16569</v>
      </c>
      <c r="R23" s="40">
        <f t="shared" si="2"/>
        <v>574421.1</v>
      </c>
      <c r="T23" s="70"/>
    </row>
    <row r="24" spans="1:20">
      <c r="A24" s="33" t="s">
        <v>45</v>
      </c>
      <c r="B24" s="33" t="s">
        <v>46</v>
      </c>
      <c r="C24" s="43">
        <v>62664</v>
      </c>
      <c r="D24" s="43">
        <v>17258</v>
      </c>
      <c r="E24" s="43">
        <v>80457</v>
      </c>
      <c r="F24" s="43">
        <v>6664</v>
      </c>
      <c r="G24" s="43">
        <v>37843</v>
      </c>
      <c r="H24" s="43">
        <v>9138</v>
      </c>
      <c r="I24" s="43">
        <v>9843</v>
      </c>
      <c r="J24" s="43">
        <v>44114</v>
      </c>
      <c r="K24" s="43">
        <v>6999</v>
      </c>
      <c r="L24" s="43">
        <v>169450</v>
      </c>
      <c r="M24" s="43">
        <v>62336</v>
      </c>
      <c r="N24" s="43">
        <v>3365</v>
      </c>
      <c r="O24" s="43">
        <v>38227.200000000004</v>
      </c>
      <c r="P24" s="43">
        <v>114973.5</v>
      </c>
      <c r="Q24" s="43">
        <v>20543</v>
      </c>
      <c r="R24" s="43">
        <f t="shared" si="2"/>
        <v>683874.7</v>
      </c>
    </row>
    <row r="25" spans="1:20">
      <c r="A25" s="31" t="s">
        <v>47</v>
      </c>
      <c r="B25" s="31" t="s">
        <v>48</v>
      </c>
      <c r="C25" s="40">
        <v>91163</v>
      </c>
      <c r="D25" s="40">
        <v>25362</v>
      </c>
      <c r="E25" s="40">
        <v>80696</v>
      </c>
      <c r="F25" s="40">
        <v>7865</v>
      </c>
      <c r="G25" s="40">
        <v>48144</v>
      </c>
      <c r="H25" s="40">
        <v>8854</v>
      </c>
      <c r="I25" s="40">
        <v>11448</v>
      </c>
      <c r="J25" s="40">
        <v>53370</v>
      </c>
      <c r="K25" s="40">
        <v>10062</v>
      </c>
      <c r="L25" s="40">
        <v>267866</v>
      </c>
      <c r="M25" s="40">
        <v>47618</v>
      </c>
      <c r="N25" s="40">
        <v>2476</v>
      </c>
      <c r="O25" s="40">
        <v>44578.400000000001</v>
      </c>
      <c r="P25" s="40">
        <v>136703</v>
      </c>
      <c r="Q25" s="40">
        <v>16729</v>
      </c>
      <c r="R25" s="40">
        <f t="shared" si="2"/>
        <v>852934.4</v>
      </c>
    </row>
    <row r="26" spans="1:20">
      <c r="A26" s="33" t="s">
        <v>49</v>
      </c>
      <c r="B26" s="33" t="s">
        <v>50</v>
      </c>
      <c r="C26" s="43">
        <v>246657</v>
      </c>
      <c r="D26" s="43">
        <v>30751</v>
      </c>
      <c r="E26" s="43">
        <v>72657</v>
      </c>
      <c r="F26" s="43">
        <v>12482</v>
      </c>
      <c r="G26" s="43">
        <v>47760</v>
      </c>
      <c r="H26" s="43">
        <v>11430</v>
      </c>
      <c r="I26" s="43">
        <v>9602</v>
      </c>
      <c r="J26" s="43">
        <v>53516</v>
      </c>
      <c r="K26" s="43">
        <v>18353</v>
      </c>
      <c r="L26" s="43">
        <v>478929</v>
      </c>
      <c r="M26" s="43">
        <v>56806</v>
      </c>
      <c r="N26" s="43">
        <v>3246</v>
      </c>
      <c r="O26" s="43">
        <v>50800.800000000003</v>
      </c>
      <c r="P26" s="43">
        <v>163183</v>
      </c>
      <c r="Q26" s="43">
        <v>22763</v>
      </c>
      <c r="R26" s="43">
        <f t="shared" si="2"/>
        <v>1278935.8</v>
      </c>
      <c r="S26" s="70"/>
    </row>
    <row r="27" spans="1:20">
      <c r="A27" s="31" t="s">
        <v>51</v>
      </c>
      <c r="B27" s="31" t="s">
        <v>52</v>
      </c>
      <c r="C27" s="40">
        <v>396287</v>
      </c>
      <c r="D27" s="40">
        <v>41703</v>
      </c>
      <c r="E27" s="40">
        <v>75355</v>
      </c>
      <c r="F27" s="40">
        <v>17309</v>
      </c>
      <c r="G27" s="40">
        <v>59250</v>
      </c>
      <c r="H27" s="40">
        <v>11426</v>
      </c>
      <c r="I27" s="40">
        <v>11652</v>
      </c>
      <c r="J27" s="40">
        <v>72632</v>
      </c>
      <c r="K27" s="40">
        <v>38234</v>
      </c>
      <c r="L27" s="40">
        <v>755670</v>
      </c>
      <c r="M27" s="40">
        <v>62752</v>
      </c>
      <c r="N27" s="40">
        <v>3104</v>
      </c>
      <c r="O27" s="40">
        <v>61407.200000000004</v>
      </c>
      <c r="P27" s="40">
        <v>216341</v>
      </c>
      <c r="Q27" s="40">
        <v>30802</v>
      </c>
      <c r="R27" s="40">
        <f t="shared" si="2"/>
        <v>1853924.2</v>
      </c>
    </row>
    <row r="28" spans="1:20">
      <c r="A28" s="33" t="s">
        <v>70</v>
      </c>
      <c r="B28" s="33" t="s">
        <v>54</v>
      </c>
      <c r="C28" s="43">
        <v>436468</v>
      </c>
      <c r="D28" s="43">
        <v>55780</v>
      </c>
      <c r="E28" s="43">
        <v>95692</v>
      </c>
      <c r="F28" s="43">
        <v>25474</v>
      </c>
      <c r="G28" s="43">
        <v>62072</v>
      </c>
      <c r="H28" s="43">
        <v>10707</v>
      </c>
      <c r="I28" s="43">
        <v>41725</v>
      </c>
      <c r="J28" s="43">
        <v>187630</v>
      </c>
      <c r="K28" s="43">
        <v>41231</v>
      </c>
      <c r="L28" s="43">
        <v>771933</v>
      </c>
      <c r="M28" s="43">
        <v>118526</v>
      </c>
      <c r="N28" s="43">
        <v>5709</v>
      </c>
      <c r="O28" s="43">
        <v>71831.199999999997</v>
      </c>
      <c r="P28" s="43">
        <v>201745</v>
      </c>
      <c r="Q28" s="43">
        <v>53293</v>
      </c>
      <c r="R28" s="43">
        <f t="shared" si="2"/>
        <v>2179816.2000000002</v>
      </c>
    </row>
    <row r="29" spans="1:20">
      <c r="A29" s="58" t="s">
        <v>71</v>
      </c>
      <c r="B29" s="58" t="s">
        <v>72</v>
      </c>
      <c r="C29" s="59">
        <v>206545</v>
      </c>
      <c r="D29" s="59">
        <v>30023</v>
      </c>
      <c r="E29" s="59">
        <v>71655</v>
      </c>
      <c r="F29" s="59">
        <v>17043</v>
      </c>
      <c r="G29" s="59">
        <v>48994</v>
      </c>
      <c r="H29" s="59">
        <v>9262</v>
      </c>
      <c r="I29" s="59">
        <v>13751</v>
      </c>
      <c r="J29" s="59">
        <f>27181+41878+16730</f>
        <v>85789</v>
      </c>
      <c r="K29" s="59">
        <v>14434</v>
      </c>
      <c r="L29" s="59">
        <v>521634</v>
      </c>
      <c r="M29" s="59">
        <v>66258</v>
      </c>
      <c r="N29" s="59">
        <v>3508</v>
      </c>
      <c r="O29" s="60">
        <v>60325.600000000006</v>
      </c>
      <c r="P29" s="59">
        <v>174996</v>
      </c>
      <c r="Q29" s="59">
        <f>14482+11205</f>
        <v>25687</v>
      </c>
      <c r="R29" s="59">
        <f t="shared" si="2"/>
        <v>1349904.6</v>
      </c>
    </row>
    <row r="30" spans="1:20">
      <c r="A30" s="47" t="s">
        <v>57</v>
      </c>
      <c r="B30" s="47" t="s">
        <v>58</v>
      </c>
      <c r="C30" s="43">
        <v>55971</v>
      </c>
      <c r="D30" s="43">
        <v>21211</v>
      </c>
      <c r="E30" s="43">
        <v>56627</v>
      </c>
      <c r="F30" s="43">
        <f>5787+63</f>
        <v>5850</v>
      </c>
      <c r="G30" s="43">
        <v>45849</v>
      </c>
      <c r="H30" s="43">
        <v>8124</v>
      </c>
      <c r="I30" s="43">
        <v>11138</v>
      </c>
      <c r="J30" s="43">
        <v>45216</v>
      </c>
      <c r="K30" s="43">
        <v>8402</v>
      </c>
      <c r="L30" s="43">
        <v>255422</v>
      </c>
      <c r="M30" s="43">
        <v>56086</v>
      </c>
      <c r="N30" s="43">
        <v>3051</v>
      </c>
      <c r="O30" s="43">
        <v>43280</v>
      </c>
      <c r="P30" s="43">
        <v>114377</v>
      </c>
      <c r="Q30" s="43">
        <v>17186</v>
      </c>
      <c r="R30" s="43">
        <f t="shared" si="2"/>
        <v>747790</v>
      </c>
    </row>
    <row r="31" spans="1:20">
      <c r="A31" s="58" t="s">
        <v>59</v>
      </c>
      <c r="B31" s="58" t="s">
        <v>60</v>
      </c>
      <c r="C31" s="59">
        <v>38481</v>
      </c>
      <c r="D31" s="59">
        <v>14339</v>
      </c>
      <c r="E31" s="59">
        <v>53826</v>
      </c>
      <c r="F31" s="59">
        <f>5696+36</f>
        <v>5732</v>
      </c>
      <c r="G31" s="59">
        <v>41759</v>
      </c>
      <c r="H31" s="59">
        <v>6593</v>
      </c>
      <c r="I31" s="59">
        <v>11117</v>
      </c>
      <c r="J31" s="59">
        <f>54917-21049</f>
        <v>33868</v>
      </c>
      <c r="K31" s="59">
        <v>6674</v>
      </c>
      <c r="L31" s="59">
        <v>192498</v>
      </c>
      <c r="M31" s="59">
        <f>53850+984+3016</f>
        <v>57850</v>
      </c>
      <c r="N31" s="59">
        <v>2560</v>
      </c>
      <c r="O31" s="59">
        <v>44836.800000000003</v>
      </c>
      <c r="P31" s="59">
        <v>83076</v>
      </c>
      <c r="Q31" s="59">
        <f>9406+8048</f>
        <v>17454</v>
      </c>
      <c r="R31" s="59">
        <f t="shared" si="2"/>
        <v>610663.80000000005</v>
      </c>
    </row>
    <row r="32" spans="1:20">
      <c r="A32" s="47" t="s">
        <v>61</v>
      </c>
      <c r="B32" s="47" t="s">
        <v>62</v>
      </c>
      <c r="C32" s="43">
        <v>130121</v>
      </c>
      <c r="D32" s="75">
        <v>51904</v>
      </c>
      <c r="E32" s="43">
        <v>15569</v>
      </c>
      <c r="F32" s="43">
        <v>6393</v>
      </c>
      <c r="G32" s="43">
        <f>72311-29094</f>
        <v>43217</v>
      </c>
      <c r="H32" s="43">
        <f>19941-12580</f>
        <v>7361</v>
      </c>
      <c r="I32" s="43">
        <f>37433-25562</f>
        <v>11871</v>
      </c>
      <c r="J32" s="43">
        <v>32145</v>
      </c>
      <c r="K32" s="43">
        <v>6874</v>
      </c>
      <c r="L32" s="43">
        <v>190631</v>
      </c>
      <c r="M32" s="43">
        <v>58657</v>
      </c>
      <c r="N32" s="43">
        <v>2804</v>
      </c>
      <c r="O32" s="43">
        <v>55977.600000000006</v>
      </c>
      <c r="P32" s="43">
        <v>70672</v>
      </c>
      <c r="Q32" s="43">
        <v>20829</v>
      </c>
      <c r="R32" s="43">
        <f t="shared" si="2"/>
        <v>705025.6</v>
      </c>
    </row>
    <row r="33" spans="1:18">
      <c r="A33" s="76" t="s">
        <v>18</v>
      </c>
      <c r="B33" s="76" t="s">
        <v>37</v>
      </c>
      <c r="C33" s="77">
        <f t="shared" ref="C33:Q33" si="3">SUM(C21:C32)</f>
        <v>1765830</v>
      </c>
      <c r="D33" s="77">
        <f t="shared" si="3"/>
        <v>330028</v>
      </c>
      <c r="E33" s="77">
        <f t="shared" si="3"/>
        <v>788801</v>
      </c>
      <c r="F33" s="77">
        <f t="shared" si="3"/>
        <v>120489</v>
      </c>
      <c r="G33" s="77">
        <f t="shared" si="3"/>
        <v>527216</v>
      </c>
      <c r="H33" s="77">
        <f t="shared" si="3"/>
        <v>102006</v>
      </c>
      <c r="I33" s="77">
        <f t="shared" si="3"/>
        <v>156263</v>
      </c>
      <c r="J33" s="77">
        <f t="shared" si="3"/>
        <v>694536</v>
      </c>
      <c r="K33" s="77">
        <f t="shared" si="3"/>
        <v>166954</v>
      </c>
      <c r="L33" s="77">
        <f t="shared" si="3"/>
        <v>4053339</v>
      </c>
      <c r="M33" s="77">
        <f t="shared" si="3"/>
        <v>742133</v>
      </c>
      <c r="N33" s="77">
        <f t="shared" si="3"/>
        <v>36559</v>
      </c>
      <c r="O33" s="77">
        <f t="shared" si="3"/>
        <v>605559.20000000007</v>
      </c>
      <c r="P33" s="77">
        <f t="shared" si="3"/>
        <v>1610215</v>
      </c>
      <c r="Q33" s="77">
        <f t="shared" si="3"/>
        <v>271084</v>
      </c>
      <c r="R33" s="77">
        <f t="shared" si="2"/>
        <v>11971012.199999999</v>
      </c>
    </row>
    <row r="34" spans="1:18">
      <c r="A34" s="76" t="s">
        <v>63</v>
      </c>
      <c r="B34" s="76" t="s">
        <v>64</v>
      </c>
      <c r="C34" s="77">
        <f t="shared" ref="C34:R34" si="4">SUM(C21:C27)</f>
        <v>898244</v>
      </c>
      <c r="D34" s="77">
        <f t="shared" si="4"/>
        <v>156771</v>
      </c>
      <c r="E34" s="77">
        <f t="shared" si="4"/>
        <v>495432</v>
      </c>
      <c r="F34" s="77">
        <f t="shared" si="4"/>
        <v>59997</v>
      </c>
      <c r="G34" s="77">
        <f t="shared" si="4"/>
        <v>285325</v>
      </c>
      <c r="H34" s="77">
        <f t="shared" si="4"/>
        <v>59959</v>
      </c>
      <c r="I34" s="77">
        <f t="shared" si="4"/>
        <v>66661</v>
      </c>
      <c r="J34" s="77">
        <f t="shared" si="4"/>
        <v>309888</v>
      </c>
      <c r="K34" s="77">
        <f t="shared" si="4"/>
        <v>89339</v>
      </c>
      <c r="L34" s="77">
        <f t="shared" si="4"/>
        <v>2121221</v>
      </c>
      <c r="M34" s="77">
        <f t="shared" si="4"/>
        <v>384756</v>
      </c>
      <c r="N34" s="77">
        <f t="shared" si="4"/>
        <v>18927</v>
      </c>
      <c r="O34" s="77">
        <f t="shared" si="4"/>
        <v>329308.00000000006</v>
      </c>
      <c r="P34" s="77">
        <f t="shared" si="4"/>
        <v>965349</v>
      </c>
      <c r="Q34" s="77">
        <f t="shared" si="4"/>
        <v>136635</v>
      </c>
      <c r="R34" s="77">
        <f t="shared" si="4"/>
        <v>6377812</v>
      </c>
    </row>
    <row r="35" spans="1:18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>
      <c r="A36" s="98" t="s">
        <v>73</v>
      </c>
      <c r="B36" s="99"/>
      <c r="C36" s="55" t="s">
        <v>101</v>
      </c>
      <c r="D36" s="55" t="s">
        <v>102</v>
      </c>
      <c r="E36" s="55" t="s">
        <v>103</v>
      </c>
      <c r="F36" s="55" t="s">
        <v>104</v>
      </c>
      <c r="G36" s="55" t="s">
        <v>105</v>
      </c>
      <c r="H36" s="55" t="s">
        <v>106</v>
      </c>
      <c r="I36" s="55" t="s">
        <v>107</v>
      </c>
      <c r="J36" s="55" t="s">
        <v>108</v>
      </c>
      <c r="K36" s="55" t="s">
        <v>109</v>
      </c>
      <c r="L36" s="55" t="s">
        <v>110</v>
      </c>
      <c r="M36" s="55" t="s">
        <v>111</v>
      </c>
      <c r="N36" s="55" t="s">
        <v>112</v>
      </c>
      <c r="O36" s="55" t="s">
        <v>113</v>
      </c>
      <c r="P36" s="55" t="s">
        <v>114</v>
      </c>
      <c r="Q36" s="55" t="s">
        <v>115</v>
      </c>
      <c r="R36" s="55" t="s">
        <v>116</v>
      </c>
    </row>
    <row r="37" spans="1:18">
      <c r="A37" s="95" t="s">
        <v>74</v>
      </c>
      <c r="B37" s="96"/>
      <c r="C37" s="56" t="s">
        <v>117</v>
      </c>
      <c r="D37" s="56" t="s">
        <v>118</v>
      </c>
      <c r="E37" s="56" t="s">
        <v>119</v>
      </c>
      <c r="F37" s="56" t="s">
        <v>120</v>
      </c>
      <c r="G37" s="56" t="s">
        <v>121</v>
      </c>
      <c r="H37" s="56" t="s">
        <v>122</v>
      </c>
      <c r="I37" s="56" t="s">
        <v>123</v>
      </c>
      <c r="J37" s="56" t="s">
        <v>124</v>
      </c>
      <c r="K37" s="56" t="s">
        <v>125</v>
      </c>
      <c r="L37" s="56" t="s">
        <v>126</v>
      </c>
      <c r="M37" s="56" t="s">
        <v>127</v>
      </c>
      <c r="N37" s="56" t="s">
        <v>128</v>
      </c>
      <c r="O37" s="56" t="s">
        <v>129</v>
      </c>
      <c r="P37" s="56" t="s">
        <v>130</v>
      </c>
      <c r="Q37" s="56" t="s">
        <v>131</v>
      </c>
      <c r="R37" s="56" t="s">
        <v>132</v>
      </c>
    </row>
    <row r="38" spans="1:18">
      <c r="A38" s="31" t="s">
        <v>38</v>
      </c>
      <c r="B38" s="31" t="s">
        <v>39</v>
      </c>
      <c r="C38" s="32">
        <f t="shared" ref="C38:R49" si="5">IF(C21=0,"",(C5/C21 -1))</f>
        <v>5.2119648584576739E-2</v>
      </c>
      <c r="D38" s="32">
        <f t="shared" si="5"/>
        <v>8.3862605314322769E-2</v>
      </c>
      <c r="E38" s="32">
        <f t="shared" si="5"/>
        <v>-0.18038208135127576</v>
      </c>
      <c r="F38" s="32">
        <f t="shared" si="5"/>
        <v>-6.1026352288488184E-2</v>
      </c>
      <c r="G38" s="32">
        <f t="shared" si="5"/>
        <v>0.4725322668605707</v>
      </c>
      <c r="H38" s="32">
        <f t="shared" si="5"/>
        <v>-0.11089557064338829</v>
      </c>
      <c r="I38" s="32">
        <f t="shared" si="5"/>
        <v>-7.7640717321447061E-2</v>
      </c>
      <c r="J38" s="32">
        <f t="shared" si="5"/>
        <v>4.2977355628589065E-2</v>
      </c>
      <c r="K38" s="32">
        <f t="shared" si="5"/>
        <v>0.34113345521023763</v>
      </c>
      <c r="L38" s="32">
        <f t="shared" si="5"/>
        <v>0.25736309173893801</v>
      </c>
      <c r="M38" s="32">
        <f t="shared" si="5"/>
        <v>6.5160508963681751E-2</v>
      </c>
      <c r="N38" s="32">
        <f t="shared" si="5"/>
        <v>-3.986951794128335E-3</v>
      </c>
      <c r="O38" s="32">
        <f t="shared" si="5"/>
        <v>-0.16491586697707872</v>
      </c>
      <c r="P38" s="32">
        <f t="shared" si="5"/>
        <v>-0.57937229770383536</v>
      </c>
      <c r="Q38" s="32">
        <f t="shared" si="5"/>
        <v>0.24170002354603248</v>
      </c>
      <c r="R38" s="32">
        <f t="shared" si="5"/>
        <v>-6.2863324432083756E-2</v>
      </c>
    </row>
    <row r="39" spans="1:18">
      <c r="A39" s="33" t="s">
        <v>41</v>
      </c>
      <c r="B39" s="33" t="s">
        <v>42</v>
      </c>
      <c r="C39" s="45">
        <f t="shared" si="5"/>
        <v>-0.54249919314614325</v>
      </c>
      <c r="D39" s="45">
        <f t="shared" si="5"/>
        <v>-0.31488031586740151</v>
      </c>
      <c r="E39" s="45">
        <f t="shared" si="5"/>
        <v>-0.31156368785868671</v>
      </c>
      <c r="F39" s="45">
        <f t="shared" si="5"/>
        <v>0.19488363830165212</v>
      </c>
      <c r="G39" s="45">
        <f t="shared" si="5"/>
        <v>-3.7395886452490368E-3</v>
      </c>
      <c r="H39" s="45">
        <f t="shared" si="5"/>
        <v>-0.19968498424921244</v>
      </c>
      <c r="I39" s="45">
        <f t="shared" si="5"/>
        <v>0.25372897492859403</v>
      </c>
      <c r="J39" s="45">
        <f t="shared" si="5"/>
        <v>-0.16642937429748972</v>
      </c>
      <c r="K39" s="45">
        <f t="shared" si="5"/>
        <v>0.89185667752442987</v>
      </c>
      <c r="L39" s="45">
        <f t="shared" si="5"/>
        <v>0.22819389745666019</v>
      </c>
      <c r="M39" s="45">
        <f t="shared" si="5"/>
        <v>2.9423735306088217E-2</v>
      </c>
      <c r="N39" s="45">
        <f t="shared" si="5"/>
        <v>-2.3382272974442619E-2</v>
      </c>
      <c r="O39" s="45">
        <f t="shared" si="5"/>
        <v>-0.66227876828631138</v>
      </c>
      <c r="P39" s="45">
        <f t="shared" si="5"/>
        <v>-0.60514213080656343</v>
      </c>
      <c r="Q39" s="45">
        <f t="shared" si="5"/>
        <v>4.8933910628216726E-2</v>
      </c>
      <c r="R39" s="45">
        <f t="shared" si="5"/>
        <v>-0.17797313289102146</v>
      </c>
    </row>
    <row r="40" spans="1:18">
      <c r="A40" s="31" t="s">
        <v>69</v>
      </c>
      <c r="B40" s="31" t="s">
        <v>44</v>
      </c>
      <c r="C40" s="32">
        <f t="shared" si="5"/>
        <v>-8.7996693019170125E-2</v>
      </c>
      <c r="D40" s="32">
        <f t="shared" si="5"/>
        <v>0.20815024805102755</v>
      </c>
      <c r="E40" s="32">
        <f t="shared" si="5"/>
        <v>-3.3681012283009459E-2</v>
      </c>
      <c r="F40" s="32">
        <f t="shared" si="5"/>
        <v>0.50771028037383181</v>
      </c>
      <c r="G40" s="32">
        <f t="shared" si="5"/>
        <v>0.13245594215996381</v>
      </c>
      <c r="H40" s="32">
        <f t="shared" si="5"/>
        <v>-8.5563722091249517E-2</v>
      </c>
      <c r="I40" s="32">
        <f t="shared" si="5"/>
        <v>0.68299253091710543</v>
      </c>
      <c r="J40" s="32">
        <f t="shared" si="5"/>
        <v>0.15540985663644635</v>
      </c>
      <c r="K40" s="32">
        <f t="shared" si="5"/>
        <v>0.43482905982905984</v>
      </c>
      <c r="L40" s="32">
        <f t="shared" si="5"/>
        <v>0.24533517622667578</v>
      </c>
      <c r="M40" s="32">
        <f t="shared" si="5"/>
        <v>9.1986092629952276E-2</v>
      </c>
      <c r="N40" s="32">
        <f t="shared" si="5"/>
        <v>0.10991580916744614</v>
      </c>
      <c r="O40" s="32">
        <f t="shared" si="5"/>
        <v>-0.60706583375165002</v>
      </c>
      <c r="P40" s="32">
        <f t="shared" si="5"/>
        <v>-0.36646461172491873</v>
      </c>
      <c r="Q40" s="32">
        <f t="shared" si="5"/>
        <v>2.3960407990826216E-2</v>
      </c>
      <c r="R40" s="32">
        <f t="shared" si="5"/>
        <v>-4.9968568355165388E-3</v>
      </c>
    </row>
    <row r="41" spans="1:18">
      <c r="A41" s="33" t="s">
        <v>45</v>
      </c>
      <c r="B41" s="33" t="s">
        <v>46</v>
      </c>
      <c r="C41" s="45">
        <f t="shared" si="5"/>
        <v>-0.37511170688114392</v>
      </c>
      <c r="D41" s="45">
        <f t="shared" si="5"/>
        <v>0.14271642136979956</v>
      </c>
      <c r="E41" s="45">
        <f t="shared" si="5"/>
        <v>-0.36462955367463368</v>
      </c>
      <c r="F41" s="45">
        <f t="shared" si="5"/>
        <v>0</v>
      </c>
      <c r="G41" s="45">
        <f t="shared" si="5"/>
        <v>0.23039928124091635</v>
      </c>
      <c r="H41" s="45">
        <f t="shared" si="5"/>
        <v>-0.17826657912015753</v>
      </c>
      <c r="I41" s="45">
        <f t="shared" si="5"/>
        <v>0.33272376308036167</v>
      </c>
      <c r="J41" s="45">
        <f t="shared" si="5"/>
        <v>-7.791177403998728E-2</v>
      </c>
      <c r="K41" s="45">
        <f t="shared" si="5"/>
        <v>4.1327332476068008</v>
      </c>
      <c r="L41" s="45">
        <f t="shared" si="5"/>
        <v>0.24864561817645314</v>
      </c>
      <c r="M41" s="45">
        <f t="shared" si="5"/>
        <v>-0.13390336242299794</v>
      </c>
      <c r="N41" s="45">
        <f t="shared" si="5"/>
        <v>-0.29628528974739965</v>
      </c>
      <c r="O41" s="45">
        <f t="shared" si="5"/>
        <v>6.9421772978402796E-2</v>
      </c>
      <c r="P41" s="45">
        <f t="shared" si="5"/>
        <v>-0.35719100488373412</v>
      </c>
      <c r="Q41" s="45">
        <f t="shared" si="5"/>
        <v>-6.0799299031300214E-2</v>
      </c>
      <c r="R41" s="45">
        <f t="shared" si="5"/>
        <v>-3.1293305630402668E-2</v>
      </c>
    </row>
    <row r="42" spans="1:18">
      <c r="A42" s="31" t="s">
        <v>47</v>
      </c>
      <c r="B42" s="31" t="s">
        <v>48</v>
      </c>
      <c r="C42" s="32">
        <f t="shared" si="5"/>
        <v>-0.35921371609095798</v>
      </c>
      <c r="D42" s="32">
        <f t="shared" si="5"/>
        <v>-0.15744026496333097</v>
      </c>
      <c r="E42" s="32">
        <f t="shared" si="5"/>
        <v>-7.1007237037771231E-3</v>
      </c>
      <c r="F42" s="32">
        <f t="shared" si="5"/>
        <v>8.9001907183727802E-4</v>
      </c>
      <c r="G42" s="32">
        <f t="shared" si="5"/>
        <v>4.7960285809238945E-2</v>
      </c>
      <c r="H42" s="32">
        <f t="shared" si="5"/>
        <v>-5.9408177095098269E-2</v>
      </c>
      <c r="I42" s="32">
        <f t="shared" si="5"/>
        <v>5.8700209643605783E-2</v>
      </c>
      <c r="J42" s="32">
        <f t="shared" si="5"/>
        <v>-5.9733932921116728E-2</v>
      </c>
      <c r="K42" s="32">
        <f t="shared" si="5"/>
        <v>-5.287219240707608E-2</v>
      </c>
      <c r="L42" s="32">
        <f t="shared" si="5"/>
        <v>-9.1082854860265905E-2</v>
      </c>
      <c r="M42" s="32">
        <f t="shared" si="5"/>
        <v>0.31819900037800841</v>
      </c>
      <c r="N42" s="32">
        <f t="shared" si="5"/>
        <v>0.4297253634894993</v>
      </c>
      <c r="O42" s="32">
        <f t="shared" si="5"/>
        <v>0.11484485759919605</v>
      </c>
      <c r="P42" s="32">
        <f t="shared" si="5"/>
        <v>-0.25039684571662657</v>
      </c>
      <c r="Q42" s="32">
        <f t="shared" si="5"/>
        <v>0.43846015900532009</v>
      </c>
      <c r="R42" s="32">
        <f t="shared" si="5"/>
        <v>-8.034427970076008E-2</v>
      </c>
    </row>
    <row r="43" spans="1:18">
      <c r="A43" s="33" t="s">
        <v>49</v>
      </c>
      <c r="B43" s="33" t="s">
        <v>50</v>
      </c>
      <c r="C43" s="45">
        <f t="shared" si="5"/>
        <v>-0.48188374949829116</v>
      </c>
      <c r="D43" s="45">
        <f t="shared" si="5"/>
        <v>5.0860134629768128E-2</v>
      </c>
      <c r="E43" s="45">
        <f t="shared" si="5"/>
        <v>-0.18075340297562514</v>
      </c>
      <c r="F43" s="45">
        <f t="shared" si="5"/>
        <v>3.9176414036212082E-2</v>
      </c>
      <c r="G43" s="45">
        <f t="shared" si="5"/>
        <v>0.34221105527638196</v>
      </c>
      <c r="H43" s="45">
        <f t="shared" si="5"/>
        <v>2.423447069116369E-2</v>
      </c>
      <c r="I43" s="45">
        <f t="shared" si="5"/>
        <v>7.373463861695484E-2</v>
      </c>
      <c r="J43" s="45">
        <f t="shared" si="5"/>
        <v>-0.2139733911353614</v>
      </c>
      <c r="K43" s="45">
        <f t="shared" si="5"/>
        <v>1.7911513104124666</v>
      </c>
      <c r="L43" s="45">
        <f t="shared" si="5"/>
        <v>-3.4721221725976137E-2</v>
      </c>
      <c r="M43" s="45">
        <f t="shared" si="5"/>
        <v>-6.898919128261094E-2</v>
      </c>
      <c r="N43" s="45">
        <f t="shared" si="5"/>
        <v>-0.27757239679605672</v>
      </c>
      <c r="O43" s="45">
        <f t="shared" si="5"/>
        <v>0.21610289601738542</v>
      </c>
      <c r="P43" s="45">
        <f t="shared" si="5"/>
        <v>-7.6895264825380116E-2</v>
      </c>
      <c r="Q43" s="45">
        <f t="shared" si="5"/>
        <v>-1.915389008478674E-2</v>
      </c>
      <c r="R43" s="45">
        <f t="shared" si="5"/>
        <v>-8.9639996002926825E-2</v>
      </c>
    </row>
    <row r="44" spans="1:18">
      <c r="A44" s="31" t="s">
        <v>51</v>
      </c>
      <c r="B44" s="31" t="s">
        <v>52</v>
      </c>
      <c r="C44" s="32">
        <f t="shared" si="5"/>
        <v>-0.1961734803311741</v>
      </c>
      <c r="D44" s="32">
        <f t="shared" si="5"/>
        <v>0.14279548233939998</v>
      </c>
      <c r="E44" s="32">
        <f t="shared" si="5"/>
        <v>-4.2571826687014758E-2</v>
      </c>
      <c r="F44" s="32">
        <f t="shared" si="5"/>
        <v>0.1729735975504072</v>
      </c>
      <c r="G44" s="32">
        <f t="shared" si="5"/>
        <v>0.33800843881856535</v>
      </c>
      <c r="H44" s="32">
        <f t="shared" si="5"/>
        <v>-9.5133905128653939E-2</v>
      </c>
      <c r="I44" s="32">
        <f t="shared" si="5"/>
        <v>2.5089255063508409</v>
      </c>
      <c r="J44" s="32">
        <f t="shared" si="5"/>
        <v>0.13339850203766934</v>
      </c>
      <c r="K44" s="32">
        <f t="shared" si="5"/>
        <v>1.1174870534079613</v>
      </c>
      <c r="L44" s="32">
        <f t="shared" si="5"/>
        <v>-0.14395304828827393</v>
      </c>
      <c r="M44" s="32">
        <f t="shared" si="5"/>
        <v>0.10284931157572674</v>
      </c>
      <c r="N44" s="32">
        <f t="shared" si="5"/>
        <v>-7.3453608247422641E-2</v>
      </c>
      <c r="O44" s="32">
        <f t="shared" si="5"/>
        <v>0.33920778019515607</v>
      </c>
      <c r="P44" s="32">
        <f t="shared" si="5"/>
        <v>0.36732889281273562</v>
      </c>
      <c r="Q44" s="32">
        <f t="shared" si="5"/>
        <v>0.11307707291734292</v>
      </c>
      <c r="R44" s="32">
        <f t="shared" si="5"/>
        <v>1.6082156972760941E-2</v>
      </c>
    </row>
    <row r="45" spans="1:18" hidden="1">
      <c r="A45" s="33" t="s">
        <v>70</v>
      </c>
      <c r="B45" s="33" t="s">
        <v>54</v>
      </c>
      <c r="C45" s="45">
        <f t="shared" si="5"/>
        <v>-1</v>
      </c>
      <c r="D45" s="45">
        <f t="shared" si="5"/>
        <v>-1</v>
      </c>
      <c r="E45" s="45">
        <f t="shared" si="5"/>
        <v>-1</v>
      </c>
      <c r="F45" s="45">
        <f t="shared" si="5"/>
        <v>-1</v>
      </c>
      <c r="G45" s="45">
        <f t="shared" si="5"/>
        <v>-1</v>
      </c>
      <c r="H45" s="45">
        <f t="shared" si="5"/>
        <v>-1</v>
      </c>
      <c r="I45" s="45">
        <f t="shared" si="5"/>
        <v>-1</v>
      </c>
      <c r="J45" s="45">
        <f t="shared" si="5"/>
        <v>-1</v>
      </c>
      <c r="K45" s="45">
        <f t="shared" si="5"/>
        <v>-1</v>
      </c>
      <c r="L45" s="45">
        <f t="shared" si="5"/>
        <v>-1</v>
      </c>
      <c r="M45" s="45">
        <f t="shared" si="5"/>
        <v>-1</v>
      </c>
      <c r="N45" s="45">
        <f t="shared" si="5"/>
        <v>-1</v>
      </c>
      <c r="O45" s="45">
        <f t="shared" si="5"/>
        <v>-1</v>
      </c>
      <c r="P45" s="45">
        <f t="shared" si="5"/>
        <v>-1</v>
      </c>
      <c r="Q45" s="45">
        <f t="shared" si="5"/>
        <v>-1</v>
      </c>
      <c r="R45" s="45">
        <f t="shared" si="5"/>
        <v>-1</v>
      </c>
    </row>
    <row r="46" spans="1:18" hidden="1">
      <c r="A46" s="58" t="s">
        <v>71</v>
      </c>
      <c r="B46" s="58" t="s">
        <v>72</v>
      </c>
      <c r="C46" s="63">
        <f t="shared" si="5"/>
        <v>-1</v>
      </c>
      <c r="D46" s="63">
        <f t="shared" si="5"/>
        <v>-1</v>
      </c>
      <c r="E46" s="63">
        <f t="shared" si="5"/>
        <v>-1</v>
      </c>
      <c r="F46" s="63">
        <f t="shared" si="5"/>
        <v>-1</v>
      </c>
      <c r="G46" s="63">
        <f t="shared" si="5"/>
        <v>-1</v>
      </c>
      <c r="H46" s="63">
        <f t="shared" si="5"/>
        <v>-1</v>
      </c>
      <c r="I46" s="63">
        <f t="shared" si="5"/>
        <v>-1</v>
      </c>
      <c r="J46" s="63">
        <f t="shared" si="5"/>
        <v>-1</v>
      </c>
      <c r="K46" s="63">
        <f t="shared" si="5"/>
        <v>-1</v>
      </c>
      <c r="L46" s="63">
        <f t="shared" si="5"/>
        <v>-1</v>
      </c>
      <c r="M46" s="63">
        <f t="shared" si="5"/>
        <v>-1</v>
      </c>
      <c r="N46" s="63">
        <f t="shared" si="5"/>
        <v>-1</v>
      </c>
      <c r="O46" s="63">
        <f t="shared" si="5"/>
        <v>-1</v>
      </c>
      <c r="P46" s="63">
        <f t="shared" si="5"/>
        <v>-1</v>
      </c>
      <c r="Q46" s="63">
        <f t="shared" si="5"/>
        <v>-1</v>
      </c>
      <c r="R46" s="63">
        <f t="shared" si="5"/>
        <v>-1</v>
      </c>
    </row>
    <row r="47" spans="1:18" hidden="1">
      <c r="A47" s="47" t="s">
        <v>57</v>
      </c>
      <c r="B47" s="47" t="s">
        <v>58</v>
      </c>
      <c r="C47" s="64">
        <f t="shared" si="5"/>
        <v>-1</v>
      </c>
      <c r="D47" s="64">
        <f t="shared" si="5"/>
        <v>-1</v>
      </c>
      <c r="E47" s="64">
        <f t="shared" si="5"/>
        <v>-1</v>
      </c>
      <c r="F47" s="64">
        <f t="shared" si="5"/>
        <v>-1</v>
      </c>
      <c r="G47" s="64">
        <f t="shared" si="5"/>
        <v>-1</v>
      </c>
      <c r="H47" s="64">
        <f t="shared" si="5"/>
        <v>-1</v>
      </c>
      <c r="I47" s="64">
        <f t="shared" si="5"/>
        <v>-1</v>
      </c>
      <c r="J47" s="64">
        <f t="shared" si="5"/>
        <v>-1</v>
      </c>
      <c r="K47" s="64">
        <f t="shared" si="5"/>
        <v>-1</v>
      </c>
      <c r="L47" s="64">
        <f t="shared" si="5"/>
        <v>-1</v>
      </c>
      <c r="M47" s="64">
        <f t="shared" si="5"/>
        <v>-1</v>
      </c>
      <c r="N47" s="64">
        <f t="shared" si="5"/>
        <v>-1</v>
      </c>
      <c r="O47" s="64">
        <f t="shared" si="5"/>
        <v>-1</v>
      </c>
      <c r="P47" s="64">
        <f t="shared" si="5"/>
        <v>-1</v>
      </c>
      <c r="Q47" s="64">
        <f t="shared" si="5"/>
        <v>-1</v>
      </c>
      <c r="R47" s="64">
        <f t="shared" si="5"/>
        <v>-1</v>
      </c>
    </row>
    <row r="48" spans="1:18" hidden="1">
      <c r="A48" s="58" t="s">
        <v>59</v>
      </c>
      <c r="B48" s="58" t="s">
        <v>60</v>
      </c>
      <c r="C48" s="63">
        <f t="shared" si="5"/>
        <v>-1</v>
      </c>
      <c r="D48" s="63">
        <f t="shared" si="5"/>
        <v>-1</v>
      </c>
      <c r="E48" s="63">
        <f t="shared" si="5"/>
        <v>-1</v>
      </c>
      <c r="F48" s="63">
        <f t="shared" si="5"/>
        <v>-1</v>
      </c>
      <c r="G48" s="63">
        <f t="shared" si="5"/>
        <v>-1</v>
      </c>
      <c r="H48" s="63">
        <f t="shared" si="5"/>
        <v>-1</v>
      </c>
      <c r="I48" s="63">
        <f t="shared" si="5"/>
        <v>-1</v>
      </c>
      <c r="J48" s="63">
        <f t="shared" si="5"/>
        <v>-1</v>
      </c>
      <c r="K48" s="63">
        <f t="shared" si="5"/>
        <v>-1</v>
      </c>
      <c r="L48" s="63">
        <f t="shared" si="5"/>
        <v>-1</v>
      </c>
      <c r="M48" s="63">
        <f t="shared" si="5"/>
        <v>-1</v>
      </c>
      <c r="N48" s="63">
        <f t="shared" si="5"/>
        <v>-1</v>
      </c>
      <c r="O48" s="63">
        <f t="shared" si="5"/>
        <v>-1</v>
      </c>
      <c r="P48" s="63">
        <f t="shared" si="5"/>
        <v>-1</v>
      </c>
      <c r="Q48" s="63">
        <f t="shared" si="5"/>
        <v>-1</v>
      </c>
      <c r="R48" s="63">
        <f t="shared" si="5"/>
        <v>-1</v>
      </c>
    </row>
    <row r="49" spans="1:18" hidden="1">
      <c r="A49" s="47" t="s">
        <v>61</v>
      </c>
      <c r="B49" s="47" t="s">
        <v>62</v>
      </c>
      <c r="C49" s="64">
        <f t="shared" si="5"/>
        <v>-1</v>
      </c>
      <c r="D49" s="64">
        <f t="shared" si="5"/>
        <v>-1</v>
      </c>
      <c r="E49" s="64">
        <f t="shared" si="5"/>
        <v>-1</v>
      </c>
      <c r="F49" s="64">
        <f t="shared" si="5"/>
        <v>-1</v>
      </c>
      <c r="G49" s="64">
        <f t="shared" si="5"/>
        <v>-1</v>
      </c>
      <c r="H49" s="64">
        <f t="shared" si="5"/>
        <v>-1</v>
      </c>
      <c r="I49" s="64">
        <f t="shared" si="5"/>
        <v>-1</v>
      </c>
      <c r="J49" s="64">
        <f t="shared" si="5"/>
        <v>-1</v>
      </c>
      <c r="K49" s="64">
        <f t="shared" si="5"/>
        <v>-1</v>
      </c>
      <c r="L49" s="64">
        <f t="shared" si="5"/>
        <v>-1</v>
      </c>
      <c r="M49" s="64">
        <f t="shared" si="5"/>
        <v>-1</v>
      </c>
      <c r="N49" s="64">
        <f t="shared" si="5"/>
        <v>-1</v>
      </c>
      <c r="O49" s="64">
        <f t="shared" si="5"/>
        <v>-1</v>
      </c>
      <c r="P49" s="64">
        <f t="shared" si="5"/>
        <v>-1</v>
      </c>
      <c r="Q49" s="64">
        <f t="shared" si="5"/>
        <v>-1</v>
      </c>
      <c r="R49" s="64">
        <f t="shared" si="5"/>
        <v>-1</v>
      </c>
    </row>
    <row r="50" spans="1:18">
      <c r="A50" s="76" t="s">
        <v>63</v>
      </c>
      <c r="B50" s="76" t="s">
        <v>64</v>
      </c>
      <c r="C50" s="65">
        <f t="shared" ref="C50:R50" si="6">IF(C34=0,"",(C17/C34 -1))</f>
        <v>-0.30421021459647934</v>
      </c>
      <c r="D50" s="65">
        <f t="shared" si="6"/>
        <v>4.077284701890016E-2</v>
      </c>
      <c r="E50" s="65">
        <f t="shared" si="6"/>
        <v>-0.15940028096691372</v>
      </c>
      <c r="F50" s="65">
        <f t="shared" si="6"/>
        <v>0.10680534026701327</v>
      </c>
      <c r="G50" s="65">
        <f t="shared" si="6"/>
        <v>0.22772627705248394</v>
      </c>
      <c r="H50" s="65">
        <f t="shared" si="6"/>
        <v>-9.0211644623826248E-2</v>
      </c>
      <c r="I50" s="65">
        <f t="shared" si="6"/>
        <v>0.60480640854472623</v>
      </c>
      <c r="J50" s="65">
        <f t="shared" si="6"/>
        <v>-2.1572309995869454E-2</v>
      </c>
      <c r="K50" s="65">
        <f t="shared" si="6"/>
        <v>1.2582075017629477</v>
      </c>
      <c r="L50" s="65">
        <f t="shared" si="6"/>
        <v>9.6548167305532395E-4</v>
      </c>
      <c r="M50" s="65">
        <f t="shared" si="6"/>
        <v>4.9935543565272633E-2</v>
      </c>
      <c r="N50" s="65">
        <f t="shared" si="6"/>
        <v>-4.654726052728908E-2</v>
      </c>
      <c r="O50" s="65">
        <f t="shared" si="6"/>
        <v>-7.8836226268417686E-2</v>
      </c>
      <c r="P50" s="65">
        <f t="shared" si="6"/>
        <v>-0.18844759770818631</v>
      </c>
      <c r="Q50" s="65">
        <f t="shared" si="6"/>
        <v>0.10418267647381718</v>
      </c>
      <c r="R50" s="65">
        <f t="shared" si="6"/>
        <v>-4.8148973346972213E-2</v>
      </c>
    </row>
    <row r="53" spans="1:18">
      <c r="A53" s="101" t="s">
        <v>133</v>
      </c>
      <c r="B53" s="99"/>
      <c r="C53" s="79" t="s">
        <v>134</v>
      </c>
      <c r="D53" s="105"/>
      <c r="E53" s="80"/>
      <c r="F53" s="79" t="s">
        <v>135</v>
      </c>
      <c r="G53" s="105"/>
      <c r="H53" s="80"/>
      <c r="I53" s="79" t="s">
        <v>136</v>
      </c>
      <c r="J53" s="105"/>
      <c r="K53" s="80"/>
      <c r="L53" s="79" t="s">
        <v>137</v>
      </c>
      <c r="M53" s="105"/>
      <c r="N53" s="80"/>
      <c r="O53" s="79" t="s">
        <v>138</v>
      </c>
      <c r="P53" s="105"/>
      <c r="Q53" s="80"/>
    </row>
    <row r="54" spans="1:18">
      <c r="A54" s="102"/>
      <c r="B54" s="103"/>
      <c r="C54" s="81" t="s">
        <v>139</v>
      </c>
      <c r="D54" s="100"/>
      <c r="E54" s="82"/>
      <c r="F54" s="81" t="s">
        <v>140</v>
      </c>
      <c r="G54" s="100"/>
      <c r="H54" s="82"/>
      <c r="I54" s="81" t="s">
        <v>141</v>
      </c>
      <c r="J54" s="100"/>
      <c r="K54" s="82"/>
      <c r="L54" s="81" t="s">
        <v>142</v>
      </c>
      <c r="M54" s="100"/>
      <c r="N54" s="82"/>
      <c r="O54" s="81" t="s">
        <v>143</v>
      </c>
      <c r="P54" s="100"/>
      <c r="Q54" s="82"/>
    </row>
    <row r="55" spans="1:18">
      <c r="A55" s="104"/>
      <c r="B55" s="96"/>
      <c r="C55" s="39">
        <v>2016</v>
      </c>
      <c r="D55" s="39">
        <v>2015</v>
      </c>
      <c r="E55" s="39" t="s">
        <v>153</v>
      </c>
      <c r="F55" s="3">
        <v>2016</v>
      </c>
      <c r="G55" s="3">
        <v>2015</v>
      </c>
      <c r="H55" s="3" t="s">
        <v>153</v>
      </c>
      <c r="I55" s="3">
        <v>2016</v>
      </c>
      <c r="J55" s="3">
        <v>2015</v>
      </c>
      <c r="K55" s="3" t="s">
        <v>153</v>
      </c>
      <c r="L55" s="3">
        <v>2016</v>
      </c>
      <c r="M55" s="3">
        <v>2015</v>
      </c>
      <c r="N55" s="3" t="s">
        <v>153</v>
      </c>
      <c r="O55" s="3">
        <v>2016</v>
      </c>
      <c r="P55" s="3">
        <v>2015</v>
      </c>
      <c r="Q55" s="3" t="s">
        <v>153</v>
      </c>
    </row>
    <row r="56" spans="1:18">
      <c r="A56" s="31" t="s">
        <v>38</v>
      </c>
      <c r="B56" s="31" t="s">
        <v>39</v>
      </c>
      <c r="C56" s="40">
        <f t="shared" ref="C56:C67" si="7">G5+H5</f>
        <v>46002</v>
      </c>
      <c r="D56" s="40">
        <f t="shared" ref="D56:D67" si="8">G21+H21</f>
        <v>33691</v>
      </c>
      <c r="E56" s="32">
        <f t="shared" ref="E56:E68" si="9">IF(D56=0,"",(C56/D56 -1))</f>
        <v>0.36540915971624477</v>
      </c>
      <c r="F56" s="40">
        <f t="shared" ref="F56:F67" si="10">E5+M5+N5+Q5</f>
        <v>159521</v>
      </c>
      <c r="G56" s="40">
        <f t="shared" ref="G56:G67" si="11">E21+M21+N21+Q21</f>
        <v>165250</v>
      </c>
      <c r="H56" s="32">
        <f t="shared" ref="H56:H68" si="12">IF(G56=0,"",(F56/G56 -1))</f>
        <v>-3.4668683812405399E-2</v>
      </c>
      <c r="I56" s="40">
        <f t="shared" ref="I56:I67" si="13">C5+F5+O5+P5</f>
        <v>131013</v>
      </c>
      <c r="J56" s="40">
        <f t="shared" ref="J56:J67" si="14">C21+F21+P21+O21</f>
        <v>219652.4</v>
      </c>
      <c r="K56" s="32">
        <f t="shared" ref="K56:K68" si="15">IF(J56=0,"",(I56/J56 -1))</f>
        <v>-0.40354396309805851</v>
      </c>
      <c r="L56" s="40">
        <f t="shared" ref="L56:L67" si="16">L5+K5+D5</f>
        <v>214421</v>
      </c>
      <c r="M56" s="40">
        <f t="shared" ref="M56:M67" si="17">K21+L21+D21</f>
        <v>172297</v>
      </c>
      <c r="N56" s="32">
        <f t="shared" ref="N56:N68" si="18">IF(M56=0,"",(L56/M56 -1))</f>
        <v>0.24448481401301247</v>
      </c>
      <c r="O56" s="40">
        <f t="shared" ref="O56:O67" si="19">I5+J5</f>
        <v>37777</v>
      </c>
      <c r="P56" s="40">
        <f t="shared" ref="P56:P67" si="20">I21+J21</f>
        <v>37336</v>
      </c>
      <c r="Q56" s="32">
        <f t="shared" ref="Q56:Q68" si="21">IF(P56=0,"",(O56/P56 -1))</f>
        <v>1.1811656310263485E-2</v>
      </c>
    </row>
    <row r="57" spans="1:18">
      <c r="A57" s="41" t="s">
        <v>41</v>
      </c>
      <c r="B57" s="41" t="s">
        <v>42</v>
      </c>
      <c r="C57" s="42">
        <f t="shared" si="7"/>
        <v>33878</v>
      </c>
      <c r="D57" s="42">
        <f t="shared" si="8"/>
        <v>35129</v>
      </c>
      <c r="E57" s="34">
        <f t="shared" si="9"/>
        <v>-3.561160294913035E-2</v>
      </c>
      <c r="F57" s="42">
        <f t="shared" si="10"/>
        <v>94581</v>
      </c>
      <c r="G57" s="42">
        <f t="shared" si="11"/>
        <v>109517</v>
      </c>
      <c r="H57" s="34">
        <f t="shared" si="12"/>
        <v>-0.13638065323191828</v>
      </c>
      <c r="I57" s="42">
        <f t="shared" si="13"/>
        <v>73037.8</v>
      </c>
      <c r="J57" s="42">
        <f t="shared" si="14"/>
        <v>175250.4</v>
      </c>
      <c r="K57" s="34">
        <f t="shared" si="15"/>
        <v>-0.58323747049935404</v>
      </c>
      <c r="L57" s="42">
        <f t="shared" si="16"/>
        <v>183885</v>
      </c>
      <c r="M57" s="42">
        <f t="shared" si="17"/>
        <v>152607</v>
      </c>
      <c r="N57" s="34">
        <f t="shared" si="18"/>
        <v>0.20495783286480962</v>
      </c>
      <c r="O57" s="42">
        <f t="shared" si="19"/>
        <v>30149</v>
      </c>
      <c r="P57" s="42">
        <f t="shared" si="20"/>
        <v>32992</v>
      </c>
      <c r="Q57" s="34">
        <f t="shared" si="21"/>
        <v>-8.6172405431619747E-2</v>
      </c>
    </row>
    <row r="58" spans="1:18">
      <c r="A58" s="31" t="s">
        <v>69</v>
      </c>
      <c r="B58" s="31" t="s">
        <v>44</v>
      </c>
      <c r="C58" s="40">
        <f t="shared" si="7"/>
        <v>46692</v>
      </c>
      <c r="D58" s="40">
        <f t="shared" si="8"/>
        <v>42619</v>
      </c>
      <c r="E58" s="32">
        <f t="shared" si="9"/>
        <v>9.556770454492125E-2</v>
      </c>
      <c r="F58" s="40">
        <f t="shared" si="10"/>
        <v>122378</v>
      </c>
      <c r="G58" s="40">
        <f t="shared" si="11"/>
        <v>119278</v>
      </c>
      <c r="H58" s="32">
        <f t="shared" si="12"/>
        <v>2.5989704723419216E-2</v>
      </c>
      <c r="I58" s="40">
        <f t="shared" si="13"/>
        <v>124975.8</v>
      </c>
      <c r="J58" s="40">
        <f t="shared" si="14"/>
        <v>190690.1</v>
      </c>
      <c r="K58" s="32">
        <f t="shared" si="15"/>
        <v>-0.34461306591165453</v>
      </c>
      <c r="L58" s="40">
        <f t="shared" si="16"/>
        <v>226929</v>
      </c>
      <c r="M58" s="40">
        <f t="shared" si="17"/>
        <v>181790</v>
      </c>
      <c r="N58" s="32">
        <f t="shared" si="18"/>
        <v>0.24830298696297937</v>
      </c>
      <c r="O58" s="40">
        <f t="shared" si="19"/>
        <v>50576</v>
      </c>
      <c r="P58" s="40">
        <f t="shared" si="20"/>
        <v>40044</v>
      </c>
      <c r="Q58" s="32">
        <f t="shared" si="21"/>
        <v>0.26301068824293283</v>
      </c>
    </row>
    <row r="59" spans="1:18">
      <c r="A59" s="33" t="s">
        <v>45</v>
      </c>
      <c r="B59" s="33" t="s">
        <v>46</v>
      </c>
      <c r="C59" s="43">
        <f t="shared" si="7"/>
        <v>54071</v>
      </c>
      <c r="D59" s="42">
        <f t="shared" si="8"/>
        <v>46981</v>
      </c>
      <c r="E59" s="44">
        <f t="shared" si="9"/>
        <v>0.15091207083714697</v>
      </c>
      <c r="F59" s="43">
        <f t="shared" si="10"/>
        <v>126771</v>
      </c>
      <c r="G59" s="42">
        <f t="shared" si="11"/>
        <v>166701</v>
      </c>
      <c r="H59" s="45">
        <f t="shared" si="12"/>
        <v>-0.23953065668472295</v>
      </c>
      <c r="I59" s="43">
        <f t="shared" si="13"/>
        <v>160609</v>
      </c>
      <c r="J59" s="42">
        <f t="shared" si="14"/>
        <v>222528.7</v>
      </c>
      <c r="K59" s="45">
        <f t="shared" si="15"/>
        <v>-0.27825489476188914</v>
      </c>
      <c r="L59" s="43">
        <f t="shared" si="16"/>
        <v>267228</v>
      </c>
      <c r="M59" s="42">
        <f t="shared" si="17"/>
        <v>193707</v>
      </c>
      <c r="N59" s="45">
        <f t="shared" si="18"/>
        <v>0.37954746085582869</v>
      </c>
      <c r="O59" s="43">
        <f t="shared" si="19"/>
        <v>53795</v>
      </c>
      <c r="P59" s="42">
        <f t="shared" si="20"/>
        <v>53957</v>
      </c>
      <c r="Q59" s="45">
        <f t="shared" si="21"/>
        <v>-3.0023907926682858E-3</v>
      </c>
    </row>
    <row r="60" spans="1:18">
      <c r="A60" s="31" t="s">
        <v>47</v>
      </c>
      <c r="B60" s="31" t="s">
        <v>48</v>
      </c>
      <c r="C60" s="40">
        <f t="shared" si="7"/>
        <v>58781</v>
      </c>
      <c r="D60" s="40">
        <f t="shared" si="8"/>
        <v>56998</v>
      </c>
      <c r="E60" s="32">
        <f t="shared" si="9"/>
        <v>3.1281799361381202E-2</v>
      </c>
      <c r="F60" s="40">
        <f t="shared" si="10"/>
        <v>170497</v>
      </c>
      <c r="G60" s="40">
        <f t="shared" si="11"/>
        <v>147519</v>
      </c>
      <c r="H60" s="32">
        <f t="shared" si="12"/>
        <v>0.15576298646276077</v>
      </c>
      <c r="I60" s="40">
        <f t="shared" si="13"/>
        <v>218459</v>
      </c>
      <c r="J60" s="40">
        <f t="shared" si="14"/>
        <v>280309.40000000002</v>
      </c>
      <c r="K60" s="32">
        <f t="shared" si="15"/>
        <v>-0.22065046694830792</v>
      </c>
      <c r="L60" s="40">
        <f t="shared" si="16"/>
        <v>274367</v>
      </c>
      <c r="M60" s="40">
        <f t="shared" si="17"/>
        <v>303290</v>
      </c>
      <c r="N60" s="32">
        <f t="shared" si="18"/>
        <v>-9.5364172903821376E-2</v>
      </c>
      <c r="O60" s="40">
        <f t="shared" si="19"/>
        <v>62302</v>
      </c>
      <c r="P60" s="40">
        <f t="shared" si="20"/>
        <v>64818</v>
      </c>
      <c r="Q60" s="32">
        <f t="shared" si="21"/>
        <v>-3.8816378166558696E-2</v>
      </c>
    </row>
    <row r="61" spans="1:18">
      <c r="A61" s="41" t="s">
        <v>49</v>
      </c>
      <c r="B61" s="41" t="s">
        <v>50</v>
      </c>
      <c r="C61" s="42">
        <f t="shared" si="7"/>
        <v>75811</v>
      </c>
      <c r="D61" s="42">
        <f t="shared" si="8"/>
        <v>59190</v>
      </c>
      <c r="E61" s="34">
        <f t="shared" si="9"/>
        <v>0.28080756884608893</v>
      </c>
      <c r="F61" s="42">
        <f t="shared" si="10"/>
        <v>137083</v>
      </c>
      <c r="G61" s="42">
        <f t="shared" si="11"/>
        <v>155472</v>
      </c>
      <c r="H61" s="46">
        <f t="shared" si="12"/>
        <v>-0.11827853246886899</v>
      </c>
      <c r="I61" s="42">
        <f t="shared" si="13"/>
        <v>353182</v>
      </c>
      <c r="J61" s="42">
        <f t="shared" si="14"/>
        <v>473122.8</v>
      </c>
      <c r="K61" s="46">
        <f t="shared" si="15"/>
        <v>-0.25350881420214788</v>
      </c>
      <c r="L61" s="42">
        <f t="shared" si="16"/>
        <v>545841</v>
      </c>
      <c r="M61" s="42">
        <f t="shared" si="17"/>
        <v>528033</v>
      </c>
      <c r="N61" s="34">
        <f t="shared" si="18"/>
        <v>3.3725164904466087E-2</v>
      </c>
      <c r="O61" s="42">
        <f t="shared" si="19"/>
        <v>52375</v>
      </c>
      <c r="P61" s="42">
        <f t="shared" si="20"/>
        <v>63118</v>
      </c>
      <c r="Q61" s="34">
        <f t="shared" si="21"/>
        <v>-0.1702050128331063</v>
      </c>
    </row>
    <row r="62" spans="1:18">
      <c r="A62" s="31" t="s">
        <v>51</v>
      </c>
      <c r="B62" s="31" t="s">
        <v>52</v>
      </c>
      <c r="C62" s="40">
        <f t="shared" si="7"/>
        <v>89616</v>
      </c>
      <c r="D62" s="40">
        <f t="shared" si="8"/>
        <v>70676</v>
      </c>
      <c r="E62" s="32">
        <f t="shared" si="9"/>
        <v>0.26798347388080823</v>
      </c>
      <c r="F62" s="40">
        <f t="shared" si="10"/>
        <v>178514</v>
      </c>
      <c r="G62" s="40">
        <f t="shared" si="11"/>
        <v>172013</v>
      </c>
      <c r="H62" s="32">
        <f t="shared" si="12"/>
        <v>3.7793655130716974E-2</v>
      </c>
      <c r="I62" s="40">
        <f t="shared" si="13"/>
        <v>716895.3</v>
      </c>
      <c r="J62" s="40">
        <f t="shared" si="14"/>
        <v>691344.2</v>
      </c>
      <c r="K62" s="32">
        <f t="shared" si="15"/>
        <v>3.6958580111035921E-2</v>
      </c>
      <c r="L62" s="40">
        <f t="shared" si="16"/>
        <v>775507</v>
      </c>
      <c r="M62" s="40">
        <f t="shared" si="17"/>
        <v>835607</v>
      </c>
      <c r="N62" s="32">
        <f t="shared" si="18"/>
        <v>-7.1923763204472912E-2</v>
      </c>
      <c r="O62" s="40">
        <f t="shared" si="19"/>
        <v>123207</v>
      </c>
      <c r="P62" s="40">
        <f t="shared" si="20"/>
        <v>84284</v>
      </c>
      <c r="Q62" s="32">
        <f t="shared" si="21"/>
        <v>0.4618076977836838</v>
      </c>
    </row>
    <row r="63" spans="1:18">
      <c r="A63" s="33" t="s">
        <v>70</v>
      </c>
      <c r="B63" s="33" t="s">
        <v>54</v>
      </c>
      <c r="C63" s="43">
        <f t="shared" si="7"/>
        <v>0</v>
      </c>
      <c r="D63" s="42">
        <f t="shared" si="8"/>
        <v>72779</v>
      </c>
      <c r="E63" s="45">
        <f t="shared" si="9"/>
        <v>-1</v>
      </c>
      <c r="F63" s="43">
        <f t="shared" si="10"/>
        <v>0</v>
      </c>
      <c r="G63" s="42">
        <f t="shared" si="11"/>
        <v>273220</v>
      </c>
      <c r="H63" s="45">
        <f t="shared" si="12"/>
        <v>-1</v>
      </c>
      <c r="I63" s="43">
        <f t="shared" si="13"/>
        <v>0</v>
      </c>
      <c r="J63" s="42">
        <f t="shared" si="14"/>
        <v>735518.2</v>
      </c>
      <c r="K63" s="34">
        <f t="shared" si="15"/>
        <v>-1</v>
      </c>
      <c r="L63" s="43">
        <f t="shared" si="16"/>
        <v>0</v>
      </c>
      <c r="M63" s="42">
        <f t="shared" si="17"/>
        <v>868944</v>
      </c>
      <c r="N63" s="45">
        <f t="shared" si="18"/>
        <v>-1</v>
      </c>
      <c r="O63" s="43">
        <f t="shared" si="19"/>
        <v>0</v>
      </c>
      <c r="P63" s="42">
        <f t="shared" si="20"/>
        <v>229355</v>
      </c>
      <c r="Q63" s="45">
        <f t="shared" si="21"/>
        <v>-1</v>
      </c>
    </row>
    <row r="64" spans="1:18">
      <c r="A64" s="58" t="s">
        <v>71</v>
      </c>
      <c r="B64" s="58" t="s">
        <v>72</v>
      </c>
      <c r="C64" s="59">
        <f t="shared" si="7"/>
        <v>0</v>
      </c>
      <c r="D64" s="59">
        <f t="shared" si="8"/>
        <v>58256</v>
      </c>
      <c r="E64" s="63">
        <f t="shared" si="9"/>
        <v>-1</v>
      </c>
      <c r="F64" s="59">
        <f t="shared" si="10"/>
        <v>0</v>
      </c>
      <c r="G64" s="40">
        <f t="shared" si="11"/>
        <v>167108</v>
      </c>
      <c r="H64" s="63">
        <f t="shared" si="12"/>
        <v>-1</v>
      </c>
      <c r="I64" s="59">
        <f t="shared" si="13"/>
        <v>0</v>
      </c>
      <c r="J64" s="40">
        <f t="shared" si="14"/>
        <v>458909.6</v>
      </c>
      <c r="K64" s="63">
        <f t="shared" si="15"/>
        <v>-1</v>
      </c>
      <c r="L64" s="59">
        <f t="shared" si="16"/>
        <v>0</v>
      </c>
      <c r="M64" s="40">
        <f t="shared" si="17"/>
        <v>566091</v>
      </c>
      <c r="N64" s="63">
        <f t="shared" si="18"/>
        <v>-1</v>
      </c>
      <c r="O64" s="59">
        <f t="shared" si="19"/>
        <v>0</v>
      </c>
      <c r="P64" s="40">
        <f t="shared" si="20"/>
        <v>99540</v>
      </c>
      <c r="Q64" s="63">
        <f t="shared" si="21"/>
        <v>-1</v>
      </c>
    </row>
    <row r="65" spans="1:17">
      <c r="A65" s="47" t="s">
        <v>57</v>
      </c>
      <c r="B65" s="47" t="s">
        <v>58</v>
      </c>
      <c r="C65" s="61">
        <f t="shared" si="7"/>
        <v>0</v>
      </c>
      <c r="D65" s="61">
        <f t="shared" si="8"/>
        <v>53973</v>
      </c>
      <c r="E65" s="64">
        <f t="shared" si="9"/>
        <v>-1</v>
      </c>
      <c r="F65" s="61">
        <f t="shared" si="10"/>
        <v>0</v>
      </c>
      <c r="G65" s="42">
        <f t="shared" si="11"/>
        <v>132950</v>
      </c>
      <c r="H65" s="64">
        <f t="shared" si="12"/>
        <v>-1</v>
      </c>
      <c r="I65" s="61">
        <f t="shared" si="13"/>
        <v>0</v>
      </c>
      <c r="J65" s="42">
        <f t="shared" si="14"/>
        <v>219478</v>
      </c>
      <c r="K65" s="64">
        <f t="shared" si="15"/>
        <v>-1</v>
      </c>
      <c r="L65" s="61">
        <f t="shared" si="16"/>
        <v>0</v>
      </c>
      <c r="M65" s="42">
        <f t="shared" si="17"/>
        <v>285035</v>
      </c>
      <c r="N65" s="64">
        <f t="shared" si="18"/>
        <v>-1</v>
      </c>
      <c r="O65" s="61">
        <f t="shared" si="19"/>
        <v>0</v>
      </c>
      <c r="P65" s="42">
        <f t="shared" si="20"/>
        <v>56354</v>
      </c>
      <c r="Q65" s="64">
        <f t="shared" si="21"/>
        <v>-1</v>
      </c>
    </row>
    <row r="66" spans="1:17">
      <c r="A66" s="58" t="s">
        <v>59</v>
      </c>
      <c r="B66" s="58" t="s">
        <v>60</v>
      </c>
      <c r="C66" s="59">
        <f t="shared" si="7"/>
        <v>0</v>
      </c>
      <c r="D66" s="59">
        <f t="shared" si="8"/>
        <v>48352</v>
      </c>
      <c r="E66" s="63">
        <f t="shared" si="9"/>
        <v>-1</v>
      </c>
      <c r="F66" s="59">
        <f t="shared" si="10"/>
        <v>0</v>
      </c>
      <c r="G66" s="40">
        <f t="shared" si="11"/>
        <v>131690</v>
      </c>
      <c r="H66" s="63">
        <f t="shared" si="12"/>
        <v>-1</v>
      </c>
      <c r="I66" s="59">
        <f t="shared" si="13"/>
        <v>0</v>
      </c>
      <c r="J66" s="40">
        <f t="shared" si="14"/>
        <v>172125.8</v>
      </c>
      <c r="K66" s="63">
        <f t="shared" si="15"/>
        <v>-1</v>
      </c>
      <c r="L66" s="59">
        <f t="shared" si="16"/>
        <v>0</v>
      </c>
      <c r="M66" s="40">
        <f t="shared" si="17"/>
        <v>213511</v>
      </c>
      <c r="N66" s="63">
        <f t="shared" si="18"/>
        <v>-1</v>
      </c>
      <c r="O66" s="59">
        <f t="shared" si="19"/>
        <v>0</v>
      </c>
      <c r="P66" s="40">
        <f t="shared" si="20"/>
        <v>44985</v>
      </c>
      <c r="Q66" s="63">
        <f t="shared" si="21"/>
        <v>-1</v>
      </c>
    </row>
    <row r="67" spans="1:17">
      <c r="A67" s="47" t="s">
        <v>61</v>
      </c>
      <c r="B67" s="47" t="s">
        <v>62</v>
      </c>
      <c r="C67" s="61">
        <f t="shared" si="7"/>
        <v>0</v>
      </c>
      <c r="D67" s="42">
        <f t="shared" si="8"/>
        <v>50578</v>
      </c>
      <c r="E67" s="64">
        <f t="shared" si="9"/>
        <v>-1</v>
      </c>
      <c r="F67" s="61">
        <f t="shared" si="10"/>
        <v>0</v>
      </c>
      <c r="G67" s="42">
        <f t="shared" si="11"/>
        <v>97859</v>
      </c>
      <c r="H67" s="64">
        <f t="shared" si="12"/>
        <v>-1</v>
      </c>
      <c r="I67" s="61">
        <f t="shared" si="13"/>
        <v>0</v>
      </c>
      <c r="J67" s="42">
        <f t="shared" si="14"/>
        <v>263163.59999999998</v>
      </c>
      <c r="K67" s="64">
        <f t="shared" si="15"/>
        <v>-1</v>
      </c>
      <c r="L67" s="61">
        <f t="shared" si="16"/>
        <v>0</v>
      </c>
      <c r="M67" s="42">
        <f t="shared" si="17"/>
        <v>249409</v>
      </c>
      <c r="N67" s="64">
        <f t="shared" si="18"/>
        <v>-1</v>
      </c>
      <c r="O67" s="61">
        <f t="shared" si="19"/>
        <v>0</v>
      </c>
      <c r="P67" s="42">
        <f t="shared" si="20"/>
        <v>44016</v>
      </c>
      <c r="Q67" s="64">
        <f t="shared" si="21"/>
        <v>-1</v>
      </c>
    </row>
    <row r="68" spans="1:17">
      <c r="A68" s="76" t="s">
        <v>63</v>
      </c>
      <c r="B68" s="76" t="s">
        <v>64</v>
      </c>
      <c r="C68" s="48">
        <f>SUM(C56:C62)</f>
        <v>404851</v>
      </c>
      <c r="D68" s="48">
        <f>SUM(D56:D62)</f>
        <v>345284</v>
      </c>
      <c r="E68" s="37">
        <f t="shared" si="9"/>
        <v>0.17251595787815255</v>
      </c>
      <c r="F68" s="48">
        <f>SUM(F56:F62)</f>
        <v>989345</v>
      </c>
      <c r="G68" s="48">
        <f>SUM(G56:G62)</f>
        <v>1035750</v>
      </c>
      <c r="H68" s="37">
        <f t="shared" si="12"/>
        <v>-4.480328264542599E-2</v>
      </c>
      <c r="I68" s="48">
        <f>SUM(I56:I62)</f>
        <v>1778171.9000000001</v>
      </c>
      <c r="J68" s="48">
        <f>SUM(J56:J62)</f>
        <v>2252898</v>
      </c>
      <c r="K68" s="37">
        <f t="shared" si="15"/>
        <v>-0.21071797302851702</v>
      </c>
      <c r="L68" s="48">
        <f>SUM(L56:L62)</f>
        <v>2488178</v>
      </c>
      <c r="M68" s="48">
        <f>SUM(M56:M62)</f>
        <v>2367331</v>
      </c>
      <c r="N68" s="37">
        <f t="shared" si="18"/>
        <v>5.1047783347575759E-2</v>
      </c>
      <c r="O68" s="48">
        <f>SUM(O56:O62)</f>
        <v>410181</v>
      </c>
      <c r="P68" s="48">
        <f>SUM(P56:P62)</f>
        <v>376549</v>
      </c>
      <c r="Q68" s="37">
        <f t="shared" si="21"/>
        <v>8.9316397069172826E-2</v>
      </c>
    </row>
    <row r="69" spans="1:17">
      <c r="A69" s="66" t="s">
        <v>144</v>
      </c>
      <c r="B69" s="66"/>
      <c r="C69" s="66"/>
      <c r="D69" s="66"/>
      <c r="E69" s="66"/>
      <c r="F69" s="66"/>
    </row>
    <row r="70" spans="1:17">
      <c r="A70" s="66" t="s">
        <v>145</v>
      </c>
      <c r="B70" s="66"/>
      <c r="C70" s="66"/>
      <c r="D70" s="66"/>
      <c r="E70" s="66"/>
      <c r="F70" s="66"/>
    </row>
    <row r="71" spans="1:17">
      <c r="A71" s="67" t="s">
        <v>146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17">
      <c r="A72" s="66" t="s">
        <v>147</v>
      </c>
      <c r="B72" s="66"/>
      <c r="C72" s="66"/>
      <c r="D72" s="66"/>
      <c r="E72" s="66"/>
      <c r="P72" s="67"/>
      <c r="Q72" s="67"/>
    </row>
  </sheetData>
  <mergeCells count="17">
    <mergeCell ref="O54:Q54"/>
    <mergeCell ref="A53:B55"/>
    <mergeCell ref="C53:E53"/>
    <mergeCell ref="F53:H53"/>
    <mergeCell ref="I53:K53"/>
    <mergeCell ref="L53:N53"/>
    <mergeCell ref="O53:Q53"/>
    <mergeCell ref="C54:E54"/>
    <mergeCell ref="F54:H54"/>
    <mergeCell ref="I54:K54"/>
    <mergeCell ref="L54:N54"/>
    <mergeCell ref="A37:B37"/>
    <mergeCell ref="A1:R1"/>
    <mergeCell ref="A2:R2"/>
    <mergeCell ref="A3:B4"/>
    <mergeCell ref="A19:B20"/>
    <mergeCell ref="A36:B36"/>
  </mergeCells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international air </vt:lpstr>
      <vt:lpstr>international road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2016-08-10T14:03:33Z</dcterms:modified>
</cp:coreProperties>
</file>